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80" yWindow="3390" windowWidth="14970" windowHeight="7980" tabRatio="910" activeTab="12"/>
  </bookViews>
  <sheets>
    <sheet name="ต.ค.58" sheetId="29" r:id="rId1"/>
    <sheet name="พ.ย.58" sheetId="28" r:id="rId2"/>
    <sheet name="ธ.ค.58" sheetId="27" r:id="rId3"/>
    <sheet name="ม.ค.59" sheetId="26" r:id="rId4"/>
    <sheet name="ก.พ.59" sheetId="25" r:id="rId5"/>
    <sheet name="มี.ค.59" sheetId="24" r:id="rId6"/>
    <sheet name="เม.ย.59" sheetId="23" r:id="rId7"/>
    <sheet name="พ.ค.59" sheetId="30" r:id="rId8"/>
    <sheet name="มิ.ย. 59" sheetId="18" r:id="rId9"/>
    <sheet name="ก.ค. 59 " sheetId="19" r:id="rId10"/>
    <sheet name="ส.ค. 59 " sheetId="20" r:id="rId11"/>
    <sheet name="ก.ย. 59 " sheetId="21" r:id="rId12"/>
    <sheet name="นำเสนอtrend" sheetId="14" r:id="rId13"/>
  </sheets>
  <externalReferences>
    <externalReference r:id="rId14"/>
  </externalReferences>
  <calcPr calcId="144525"/>
</workbook>
</file>

<file path=xl/calcChain.xml><?xml version="1.0" encoding="utf-8"?>
<calcChain xmlns="http://schemas.openxmlformats.org/spreadsheetml/2006/main">
  <c r="J5" i="23" l="1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5" i="30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0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5" i="24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5" i="25"/>
  <c r="J8" i="26"/>
  <c r="J10" i="26"/>
  <c r="J11" i="26"/>
  <c r="J12" i="26"/>
  <c r="J13" i="26"/>
  <c r="J18" i="26"/>
  <c r="J5" i="26"/>
  <c r="J14" i="26"/>
  <c r="J19" i="26"/>
  <c r="J6" i="26"/>
  <c r="J15" i="26"/>
  <c r="J20" i="26"/>
  <c r="J9" i="26"/>
  <c r="J7" i="26"/>
  <c r="J16" i="26"/>
  <c r="J17" i="26"/>
  <c r="J9" i="27"/>
  <c r="J12" i="27"/>
  <c r="J13" i="27"/>
  <c r="J10" i="27"/>
  <c r="J19" i="27"/>
  <c r="J5" i="27"/>
  <c r="J14" i="27"/>
  <c r="J15" i="27"/>
  <c r="J6" i="27"/>
  <c r="J16" i="27"/>
  <c r="J20" i="27"/>
  <c r="J11" i="27"/>
  <c r="J7" i="27"/>
  <c r="J17" i="27"/>
  <c r="J21" i="27"/>
  <c r="J8" i="27"/>
  <c r="J18" i="27"/>
  <c r="J17" i="28"/>
  <c r="J11" i="28"/>
  <c r="J10" i="28"/>
  <c r="J5" i="28"/>
  <c r="J18" i="28"/>
  <c r="J19" i="28"/>
  <c r="J12" i="28"/>
  <c r="J13" i="28"/>
  <c r="J7" i="28"/>
  <c r="J14" i="28"/>
  <c r="J20" i="28"/>
  <c r="J6" i="28"/>
  <c r="J15" i="28"/>
  <c r="J16" i="28"/>
  <c r="J8" i="28"/>
  <c r="J9" i="28"/>
  <c r="V5" i="29" l="1"/>
  <c r="J12" i="29" l="1"/>
  <c r="J18" i="29"/>
  <c r="J16" i="29"/>
  <c r="J13" i="29"/>
  <c r="J20" i="29"/>
  <c r="J10" i="29"/>
  <c r="J5" i="29"/>
  <c r="J7" i="29"/>
  <c r="J15" i="29"/>
  <c r="J8" i="29"/>
  <c r="J14" i="29"/>
  <c r="J6" i="29"/>
  <c r="J11" i="29"/>
  <c r="J17" i="29"/>
  <c r="J19" i="29"/>
  <c r="Z19" i="29" s="1"/>
  <c r="J9" i="29"/>
  <c r="V20" i="30"/>
  <c r="L20" i="30" s="1"/>
  <c r="U20" i="30"/>
  <c r="T20" i="30"/>
  <c r="S20" i="30"/>
  <c r="R20" i="30"/>
  <c r="Q20" i="30"/>
  <c r="Z20" i="30"/>
  <c r="V19" i="30"/>
  <c r="L19" i="30" s="1"/>
  <c r="U19" i="30"/>
  <c r="T19" i="30"/>
  <c r="I19" i="30" s="1"/>
  <c r="S19" i="30"/>
  <c r="R19" i="30"/>
  <c r="Q19" i="30"/>
  <c r="Z19" i="30"/>
  <c r="V18" i="30"/>
  <c r="U18" i="30"/>
  <c r="T18" i="30"/>
  <c r="I18" i="30" s="1"/>
  <c r="S18" i="30"/>
  <c r="R18" i="30"/>
  <c r="Q18" i="30"/>
  <c r="L18" i="30"/>
  <c r="Z18" i="30"/>
  <c r="V17" i="30"/>
  <c r="U17" i="30"/>
  <c r="T17" i="30"/>
  <c r="S17" i="30"/>
  <c r="R17" i="30"/>
  <c r="Q17" i="30"/>
  <c r="F17" i="30" s="1"/>
  <c r="L17" i="30"/>
  <c r="Z17" i="30"/>
  <c r="V16" i="30"/>
  <c r="L16" i="30" s="1"/>
  <c r="U16" i="30"/>
  <c r="T16" i="30"/>
  <c r="S16" i="30"/>
  <c r="R16" i="30"/>
  <c r="Q16" i="30"/>
  <c r="Z16" i="30"/>
  <c r="V15" i="30"/>
  <c r="L15" i="30" s="1"/>
  <c r="U15" i="30"/>
  <c r="T15" i="30"/>
  <c r="I15" i="30" s="1"/>
  <c r="S15" i="30"/>
  <c r="R15" i="30"/>
  <c r="Q15" i="30"/>
  <c r="Z15" i="30"/>
  <c r="V14" i="30"/>
  <c r="L14" i="30" s="1"/>
  <c r="U14" i="30"/>
  <c r="T14" i="30"/>
  <c r="S14" i="30"/>
  <c r="R14" i="30"/>
  <c r="Q14" i="30"/>
  <c r="Z14" i="30"/>
  <c r="V13" i="30"/>
  <c r="U13" i="30"/>
  <c r="T13" i="30"/>
  <c r="S13" i="30"/>
  <c r="R13" i="30"/>
  <c r="Q13" i="30"/>
  <c r="L13" i="30"/>
  <c r="Z13" i="30"/>
  <c r="V12" i="30"/>
  <c r="L12" i="30" s="1"/>
  <c r="U12" i="30"/>
  <c r="T12" i="30"/>
  <c r="S12" i="30"/>
  <c r="R12" i="30"/>
  <c r="Q12" i="30"/>
  <c r="Z12" i="30"/>
  <c r="V11" i="30"/>
  <c r="L11" i="30" s="1"/>
  <c r="U11" i="30"/>
  <c r="T11" i="30"/>
  <c r="I11" i="30" s="1"/>
  <c r="S11" i="30"/>
  <c r="R11" i="30"/>
  <c r="Q11" i="30"/>
  <c r="Z11" i="30"/>
  <c r="V10" i="30"/>
  <c r="U10" i="30"/>
  <c r="T10" i="30"/>
  <c r="I10" i="30" s="1"/>
  <c r="S10" i="30"/>
  <c r="R10" i="30"/>
  <c r="F10" i="30" s="1"/>
  <c r="Q10" i="30"/>
  <c r="L10" i="30"/>
  <c r="Z10" i="30"/>
  <c r="V9" i="30"/>
  <c r="L9" i="30" s="1"/>
  <c r="U9" i="30"/>
  <c r="T9" i="30"/>
  <c r="S9" i="30"/>
  <c r="R9" i="30"/>
  <c r="Q9" i="30"/>
  <c r="Z9" i="30"/>
  <c r="Z8" i="30"/>
  <c r="V8" i="30"/>
  <c r="L8" i="30" s="1"/>
  <c r="U8" i="30"/>
  <c r="T8" i="30"/>
  <c r="S8" i="30"/>
  <c r="R8" i="30"/>
  <c r="Q8" i="30"/>
  <c r="I8" i="30"/>
  <c r="V7" i="30"/>
  <c r="L7" i="30" s="1"/>
  <c r="U7" i="30"/>
  <c r="T7" i="30"/>
  <c r="S7" i="30"/>
  <c r="R7" i="30"/>
  <c r="Q7" i="30"/>
  <c r="F7" i="30" s="1"/>
  <c r="Z7" i="30"/>
  <c r="I7" i="30"/>
  <c r="V6" i="30"/>
  <c r="L6" i="30" s="1"/>
  <c r="U6" i="30"/>
  <c r="T6" i="30"/>
  <c r="I6" i="30" s="1"/>
  <c r="S6" i="30"/>
  <c r="R6" i="30"/>
  <c r="Q6" i="30"/>
  <c r="Z6" i="30"/>
  <c r="V5" i="30"/>
  <c r="L5" i="30" s="1"/>
  <c r="U5" i="30"/>
  <c r="T5" i="30"/>
  <c r="S5" i="30"/>
  <c r="R5" i="30"/>
  <c r="Q5" i="30"/>
  <c r="F5" i="30" s="1"/>
  <c r="Z5" i="30"/>
  <c r="V19" i="29"/>
  <c r="U19" i="29"/>
  <c r="T19" i="29"/>
  <c r="S19" i="29"/>
  <c r="R19" i="29"/>
  <c r="Q19" i="29"/>
  <c r="V17" i="29"/>
  <c r="U17" i="29"/>
  <c r="T17" i="29"/>
  <c r="S17" i="29"/>
  <c r="R17" i="29"/>
  <c r="Q17" i="29"/>
  <c r="Z17" i="29"/>
  <c r="V11" i="29"/>
  <c r="U11" i="29"/>
  <c r="T11" i="29"/>
  <c r="S11" i="29"/>
  <c r="R11" i="29"/>
  <c r="Q11" i="29"/>
  <c r="Z11" i="29"/>
  <c r="V6" i="29"/>
  <c r="U6" i="29"/>
  <c r="T6" i="29"/>
  <c r="S6" i="29"/>
  <c r="R6" i="29"/>
  <c r="Q6" i="29"/>
  <c r="Z6" i="29"/>
  <c r="V14" i="29"/>
  <c r="U14" i="29"/>
  <c r="T14" i="29"/>
  <c r="S14" i="29"/>
  <c r="R14" i="29"/>
  <c r="Q14" i="29"/>
  <c r="Z14" i="29"/>
  <c r="V8" i="29"/>
  <c r="L8" i="29" s="1"/>
  <c r="U8" i="29"/>
  <c r="T8" i="29"/>
  <c r="S8" i="29"/>
  <c r="R8" i="29"/>
  <c r="Q8" i="29"/>
  <c r="Z8" i="29"/>
  <c r="V15" i="29"/>
  <c r="U15" i="29"/>
  <c r="T15" i="29"/>
  <c r="S15" i="29"/>
  <c r="R15" i="29"/>
  <c r="Q15" i="29"/>
  <c r="Z15" i="29"/>
  <c r="V7" i="29"/>
  <c r="U7" i="29"/>
  <c r="T7" i="29"/>
  <c r="S7" i="29"/>
  <c r="R7" i="29"/>
  <c r="Q7" i="29"/>
  <c r="U5" i="29"/>
  <c r="T5" i="29"/>
  <c r="S5" i="29"/>
  <c r="R5" i="29"/>
  <c r="Q5" i="29"/>
  <c r="Z5" i="29"/>
  <c r="V10" i="29"/>
  <c r="L10" i="29" s="1"/>
  <c r="U10" i="29"/>
  <c r="T10" i="29"/>
  <c r="S10" i="29"/>
  <c r="R10" i="29"/>
  <c r="Q10" i="29"/>
  <c r="Z10" i="29"/>
  <c r="V20" i="29"/>
  <c r="U20" i="29"/>
  <c r="T20" i="29"/>
  <c r="S20" i="29"/>
  <c r="R20" i="29"/>
  <c r="Q20" i="29"/>
  <c r="Z20" i="29"/>
  <c r="V13" i="29"/>
  <c r="L13" i="29" s="1"/>
  <c r="U13" i="29"/>
  <c r="T13" i="29"/>
  <c r="S13" i="29"/>
  <c r="R13" i="29"/>
  <c r="Q13" i="29"/>
  <c r="Z13" i="29"/>
  <c r="V16" i="29"/>
  <c r="L16" i="29" s="1"/>
  <c r="U16" i="29"/>
  <c r="T16" i="29"/>
  <c r="S16" i="29"/>
  <c r="R16" i="29"/>
  <c r="Q16" i="29"/>
  <c r="Z16" i="29"/>
  <c r="V18" i="29"/>
  <c r="L18" i="29" s="1"/>
  <c r="U18" i="29"/>
  <c r="T18" i="29"/>
  <c r="S18" i="29"/>
  <c r="R18" i="29"/>
  <c r="Q18" i="29"/>
  <c r="Z18" i="29"/>
  <c r="V12" i="29"/>
  <c r="L12" i="29" s="1"/>
  <c r="U12" i="29"/>
  <c r="T12" i="29"/>
  <c r="S12" i="29"/>
  <c r="R12" i="29"/>
  <c r="Q12" i="29"/>
  <c r="Z12" i="29"/>
  <c r="V9" i="29"/>
  <c r="L9" i="29" s="1"/>
  <c r="U9" i="29"/>
  <c r="T9" i="29"/>
  <c r="S9" i="29"/>
  <c r="R9" i="29"/>
  <c r="Q9" i="29"/>
  <c r="Z9" i="29"/>
  <c r="V8" i="28"/>
  <c r="L8" i="28" s="1"/>
  <c r="U8" i="28"/>
  <c r="T8" i="28"/>
  <c r="I8" i="28" s="1"/>
  <c r="S8" i="28"/>
  <c r="R8" i="28"/>
  <c r="Q8" i="28"/>
  <c r="Z8" i="28"/>
  <c r="V16" i="28"/>
  <c r="L16" i="28" s="1"/>
  <c r="U16" i="28"/>
  <c r="T16" i="28"/>
  <c r="S16" i="28"/>
  <c r="R16" i="28"/>
  <c r="Q16" i="28"/>
  <c r="Z16" i="28"/>
  <c r="V15" i="28"/>
  <c r="L15" i="28" s="1"/>
  <c r="U15" i="28"/>
  <c r="T15" i="28"/>
  <c r="S15" i="28"/>
  <c r="R15" i="28"/>
  <c r="F15" i="28" s="1"/>
  <c r="Q15" i="28"/>
  <c r="Z15" i="28"/>
  <c r="V6" i="28"/>
  <c r="L6" i="28" s="1"/>
  <c r="U6" i="28"/>
  <c r="T6" i="28"/>
  <c r="S6" i="28"/>
  <c r="R6" i="28"/>
  <c r="Q6" i="28"/>
  <c r="Z6" i="28"/>
  <c r="V20" i="28"/>
  <c r="U20" i="28"/>
  <c r="T20" i="28"/>
  <c r="I20" i="28" s="1"/>
  <c r="S20" i="28"/>
  <c r="R20" i="28"/>
  <c r="Q20" i="28"/>
  <c r="L20" i="28"/>
  <c r="Z20" i="28"/>
  <c r="V14" i="28"/>
  <c r="L14" i="28" s="1"/>
  <c r="U14" i="28"/>
  <c r="T14" i="28"/>
  <c r="S14" i="28"/>
  <c r="R14" i="28"/>
  <c r="Q14" i="28"/>
  <c r="Z14" i="28"/>
  <c r="V7" i="28"/>
  <c r="L7" i="28" s="1"/>
  <c r="U7" i="28"/>
  <c r="T7" i="28"/>
  <c r="S7" i="28"/>
  <c r="R7" i="28"/>
  <c r="Q7" i="28"/>
  <c r="Z7" i="28"/>
  <c r="V13" i="28"/>
  <c r="L13" i="28" s="1"/>
  <c r="U13" i="28"/>
  <c r="T13" i="28"/>
  <c r="S13" i="28"/>
  <c r="R13" i="28"/>
  <c r="Q13" i="28"/>
  <c r="Z13" i="28"/>
  <c r="V12" i="28"/>
  <c r="U12" i="28"/>
  <c r="T12" i="28"/>
  <c r="S12" i="28"/>
  <c r="R12" i="28"/>
  <c r="Q12" i="28"/>
  <c r="L12" i="28"/>
  <c r="Z12" i="28"/>
  <c r="V19" i="28"/>
  <c r="L19" i="28" s="1"/>
  <c r="U19" i="28"/>
  <c r="T19" i="28"/>
  <c r="S19" i="28"/>
  <c r="R19" i="28"/>
  <c r="Q19" i="28"/>
  <c r="Z19" i="28"/>
  <c r="V18" i="28"/>
  <c r="U18" i="28"/>
  <c r="T18" i="28"/>
  <c r="I18" i="28" s="1"/>
  <c r="S18" i="28"/>
  <c r="R18" i="28"/>
  <c r="Q18" i="28"/>
  <c r="L18" i="28"/>
  <c r="Z18" i="28"/>
  <c r="V5" i="28"/>
  <c r="L5" i="28" s="1"/>
  <c r="U5" i="28"/>
  <c r="T5" i="28"/>
  <c r="I5" i="28" s="1"/>
  <c r="S5" i="28"/>
  <c r="R5" i="28"/>
  <c r="Q5" i="28"/>
  <c r="Z5" i="28"/>
  <c r="V10" i="28"/>
  <c r="L10" i="28" s="1"/>
  <c r="U10" i="28"/>
  <c r="T10" i="28"/>
  <c r="S10" i="28"/>
  <c r="R10" i="28"/>
  <c r="Q10" i="28"/>
  <c r="Z10" i="28"/>
  <c r="V11" i="28"/>
  <c r="L11" i="28" s="1"/>
  <c r="U11" i="28"/>
  <c r="T11" i="28"/>
  <c r="S11" i="28"/>
  <c r="R11" i="28"/>
  <c r="Q11" i="28"/>
  <c r="Z11" i="28"/>
  <c r="V17" i="28"/>
  <c r="U17" i="28"/>
  <c r="T17" i="28"/>
  <c r="S17" i="28"/>
  <c r="R17" i="28"/>
  <c r="Q17" i="28"/>
  <c r="L17" i="28"/>
  <c r="Z17" i="28"/>
  <c r="V9" i="28"/>
  <c r="L9" i="28" s="1"/>
  <c r="U9" i="28"/>
  <c r="T9" i="28"/>
  <c r="S9" i="28"/>
  <c r="R9" i="28"/>
  <c r="Q9" i="28"/>
  <c r="Z9" i="28"/>
  <c r="V17" i="27"/>
  <c r="U17" i="27"/>
  <c r="T17" i="27"/>
  <c r="S17" i="27"/>
  <c r="R17" i="27"/>
  <c r="Q17" i="27"/>
  <c r="L17" i="27"/>
  <c r="Z17" i="27"/>
  <c r="V7" i="27"/>
  <c r="L7" i="27" s="1"/>
  <c r="U7" i="27"/>
  <c r="T7" i="27"/>
  <c r="S7" i="27"/>
  <c r="R7" i="27"/>
  <c r="Q7" i="27"/>
  <c r="Z7" i="27"/>
  <c r="V11" i="27"/>
  <c r="U11" i="27"/>
  <c r="T11" i="27"/>
  <c r="S11" i="27"/>
  <c r="R11" i="27"/>
  <c r="Q11" i="27"/>
  <c r="L11" i="27"/>
  <c r="Z11" i="27"/>
  <c r="V20" i="27"/>
  <c r="U20" i="27"/>
  <c r="T20" i="27"/>
  <c r="S20" i="27"/>
  <c r="R20" i="27"/>
  <c r="Q20" i="27"/>
  <c r="L20" i="27"/>
  <c r="Z20" i="27"/>
  <c r="V16" i="27"/>
  <c r="L16" i="27" s="1"/>
  <c r="U16" i="27"/>
  <c r="T16" i="27"/>
  <c r="S16" i="27"/>
  <c r="R16" i="27"/>
  <c r="Q16" i="27"/>
  <c r="Z16" i="27"/>
  <c r="V6" i="27"/>
  <c r="L6" i="27" s="1"/>
  <c r="U6" i="27"/>
  <c r="T6" i="27"/>
  <c r="I6" i="27" s="1"/>
  <c r="S6" i="27"/>
  <c r="R6" i="27"/>
  <c r="Q6" i="27"/>
  <c r="Z6" i="27"/>
  <c r="V15" i="27"/>
  <c r="L15" i="27" s="1"/>
  <c r="U15" i="27"/>
  <c r="T15" i="27"/>
  <c r="I15" i="27" s="1"/>
  <c r="S15" i="27"/>
  <c r="R15" i="27"/>
  <c r="Q15" i="27"/>
  <c r="Z15" i="27"/>
  <c r="V14" i="27"/>
  <c r="L14" i="27" s="1"/>
  <c r="U14" i="27"/>
  <c r="T14" i="27"/>
  <c r="S14" i="27"/>
  <c r="R14" i="27"/>
  <c r="Q14" i="27"/>
  <c r="Z14" i="27"/>
  <c r="F14" i="27"/>
  <c r="V5" i="27"/>
  <c r="L5" i="27" s="1"/>
  <c r="U5" i="27"/>
  <c r="T5" i="27"/>
  <c r="S5" i="27"/>
  <c r="R5" i="27"/>
  <c r="Q5" i="27"/>
  <c r="Z5" i="27"/>
  <c r="V19" i="27"/>
  <c r="L19" i="27" s="1"/>
  <c r="U19" i="27"/>
  <c r="T19" i="27"/>
  <c r="S19" i="27"/>
  <c r="R19" i="27"/>
  <c r="Q19" i="27"/>
  <c r="Z19" i="27"/>
  <c r="I19" i="27"/>
  <c r="V10" i="27"/>
  <c r="L10" i="27" s="1"/>
  <c r="U10" i="27"/>
  <c r="T10" i="27"/>
  <c r="S10" i="27"/>
  <c r="R10" i="27"/>
  <c r="Q10" i="27"/>
  <c r="Z10" i="27"/>
  <c r="V13" i="27"/>
  <c r="L13" i="27" s="1"/>
  <c r="U13" i="27"/>
  <c r="T13" i="27"/>
  <c r="S13" i="27"/>
  <c r="R13" i="27"/>
  <c r="Q13" i="27"/>
  <c r="Z13" i="27"/>
  <c r="V12" i="27"/>
  <c r="L12" i="27" s="1"/>
  <c r="U12" i="27"/>
  <c r="T12" i="27"/>
  <c r="I12" i="27" s="1"/>
  <c r="S12" i="27"/>
  <c r="R12" i="27"/>
  <c r="Q12" i="27"/>
  <c r="Z12" i="27"/>
  <c r="V9" i="27"/>
  <c r="L9" i="27" s="1"/>
  <c r="U9" i="27"/>
  <c r="T9" i="27"/>
  <c r="I9" i="27" s="1"/>
  <c r="S9" i="27"/>
  <c r="R9" i="27"/>
  <c r="Q9" i="27"/>
  <c r="Z9" i="27"/>
  <c r="V8" i="27"/>
  <c r="L8" i="27" s="1"/>
  <c r="U8" i="27"/>
  <c r="T8" i="27"/>
  <c r="S8" i="27"/>
  <c r="R8" i="27"/>
  <c r="Q8" i="27"/>
  <c r="Z8" i="27"/>
  <c r="V18" i="27"/>
  <c r="L18" i="27" s="1"/>
  <c r="U18" i="27"/>
  <c r="T18" i="27"/>
  <c r="S18" i="27"/>
  <c r="R18" i="27"/>
  <c r="Q18" i="27"/>
  <c r="Z18" i="27"/>
  <c r="V16" i="26"/>
  <c r="L16" i="26" s="1"/>
  <c r="U16" i="26"/>
  <c r="T16" i="26"/>
  <c r="S16" i="26"/>
  <c r="R16" i="26"/>
  <c r="Q16" i="26"/>
  <c r="Z16" i="26"/>
  <c r="V7" i="26"/>
  <c r="L7" i="26" s="1"/>
  <c r="U7" i="26"/>
  <c r="T7" i="26"/>
  <c r="S7" i="26"/>
  <c r="R7" i="26"/>
  <c r="Q7" i="26"/>
  <c r="Z7" i="26"/>
  <c r="V9" i="26"/>
  <c r="L9" i="26" s="1"/>
  <c r="U9" i="26"/>
  <c r="T9" i="26"/>
  <c r="S9" i="26"/>
  <c r="R9" i="26"/>
  <c r="Q9" i="26"/>
  <c r="Z9" i="26"/>
  <c r="V20" i="26"/>
  <c r="U20" i="26"/>
  <c r="T20" i="26"/>
  <c r="S20" i="26"/>
  <c r="R20" i="26"/>
  <c r="Q20" i="26"/>
  <c r="L20" i="26"/>
  <c r="Z20" i="26"/>
  <c r="V15" i="26"/>
  <c r="L15" i="26" s="1"/>
  <c r="U15" i="26"/>
  <c r="T15" i="26"/>
  <c r="S15" i="26"/>
  <c r="R15" i="26"/>
  <c r="Q15" i="26"/>
  <c r="Z15" i="26"/>
  <c r="V6" i="26"/>
  <c r="L6" i="26" s="1"/>
  <c r="U6" i="26"/>
  <c r="T6" i="26"/>
  <c r="I6" i="26" s="1"/>
  <c r="S6" i="26"/>
  <c r="R6" i="26"/>
  <c r="Q6" i="26"/>
  <c r="Z6" i="26"/>
  <c r="V19" i="26"/>
  <c r="L19" i="26" s="1"/>
  <c r="U19" i="26"/>
  <c r="T19" i="26"/>
  <c r="S19" i="26"/>
  <c r="R19" i="26"/>
  <c r="Q19" i="26"/>
  <c r="Z19" i="26"/>
  <c r="V14" i="26"/>
  <c r="L14" i="26" s="1"/>
  <c r="U14" i="26"/>
  <c r="T14" i="26"/>
  <c r="S14" i="26"/>
  <c r="R14" i="26"/>
  <c r="Q14" i="26"/>
  <c r="Z14" i="26"/>
  <c r="V5" i="26"/>
  <c r="L5" i="26" s="1"/>
  <c r="U5" i="26"/>
  <c r="T5" i="26"/>
  <c r="S5" i="26"/>
  <c r="R5" i="26"/>
  <c r="Q5" i="26"/>
  <c r="Z5" i="26"/>
  <c r="V18" i="26"/>
  <c r="L18" i="26" s="1"/>
  <c r="U18" i="26"/>
  <c r="T18" i="26"/>
  <c r="S18" i="26"/>
  <c r="R18" i="26"/>
  <c r="Q18" i="26"/>
  <c r="F18" i="26" s="1"/>
  <c r="Z18" i="26"/>
  <c r="Z13" i="26"/>
  <c r="V13" i="26"/>
  <c r="L13" i="26" s="1"/>
  <c r="U13" i="26"/>
  <c r="T13" i="26"/>
  <c r="S13" i="26"/>
  <c r="R13" i="26"/>
  <c r="Q13" i="26"/>
  <c r="V12" i="26"/>
  <c r="L12" i="26" s="1"/>
  <c r="U12" i="26"/>
  <c r="T12" i="26"/>
  <c r="I12" i="26" s="1"/>
  <c r="S12" i="26"/>
  <c r="R12" i="26"/>
  <c r="Q12" i="26"/>
  <c r="Z12" i="26"/>
  <c r="V11" i="26"/>
  <c r="L11" i="26" s="1"/>
  <c r="U11" i="26"/>
  <c r="T11" i="26"/>
  <c r="S11" i="26"/>
  <c r="R11" i="26"/>
  <c r="Q11" i="26"/>
  <c r="Z11" i="26"/>
  <c r="V10" i="26"/>
  <c r="L10" i="26" s="1"/>
  <c r="U10" i="26"/>
  <c r="T10" i="26"/>
  <c r="I10" i="26" s="1"/>
  <c r="S10" i="26"/>
  <c r="R10" i="26"/>
  <c r="Q10" i="26"/>
  <c r="Z10" i="26"/>
  <c r="V8" i="26"/>
  <c r="L8" i="26" s="1"/>
  <c r="U8" i="26"/>
  <c r="T8" i="26"/>
  <c r="S8" i="26"/>
  <c r="R8" i="26"/>
  <c r="Q8" i="26"/>
  <c r="F8" i="26" s="1"/>
  <c r="Z8" i="26"/>
  <c r="V17" i="26"/>
  <c r="L17" i="26" s="1"/>
  <c r="U17" i="26"/>
  <c r="T17" i="26"/>
  <c r="I17" i="26" s="1"/>
  <c r="S17" i="26"/>
  <c r="R17" i="26"/>
  <c r="Q17" i="26"/>
  <c r="Z17" i="26"/>
  <c r="V20" i="25"/>
  <c r="U20" i="25"/>
  <c r="T20" i="25"/>
  <c r="I20" i="25" s="1"/>
  <c r="S20" i="25"/>
  <c r="R20" i="25"/>
  <c r="Q20" i="25"/>
  <c r="L20" i="25"/>
  <c r="Z20" i="25"/>
  <c r="V19" i="25"/>
  <c r="L19" i="25" s="1"/>
  <c r="U19" i="25"/>
  <c r="T19" i="25"/>
  <c r="I19" i="25" s="1"/>
  <c r="S19" i="25"/>
  <c r="R19" i="25"/>
  <c r="Q19" i="25"/>
  <c r="Z19" i="25"/>
  <c r="V18" i="25"/>
  <c r="L18" i="25" s="1"/>
  <c r="U18" i="25"/>
  <c r="T18" i="25"/>
  <c r="I18" i="25" s="1"/>
  <c r="S18" i="25"/>
  <c r="R18" i="25"/>
  <c r="Q18" i="25"/>
  <c r="Z18" i="25"/>
  <c r="V17" i="25"/>
  <c r="U17" i="25"/>
  <c r="T17" i="25"/>
  <c r="S17" i="25"/>
  <c r="R17" i="25"/>
  <c r="Q17" i="25"/>
  <c r="L17" i="25"/>
  <c r="Z17" i="25"/>
  <c r="F17" i="25"/>
  <c r="V16" i="25"/>
  <c r="U16" i="25"/>
  <c r="T16" i="25"/>
  <c r="S16" i="25"/>
  <c r="R16" i="25"/>
  <c r="Q16" i="25"/>
  <c r="L16" i="25"/>
  <c r="Z16" i="25"/>
  <c r="V15" i="25"/>
  <c r="L15" i="25" s="1"/>
  <c r="U15" i="25"/>
  <c r="T15" i="25"/>
  <c r="S15" i="25"/>
  <c r="R15" i="25"/>
  <c r="Q15" i="25"/>
  <c r="Z15" i="25"/>
  <c r="V14" i="25"/>
  <c r="U14" i="25"/>
  <c r="T14" i="25"/>
  <c r="I14" i="25" s="1"/>
  <c r="S14" i="25"/>
  <c r="R14" i="25"/>
  <c r="Q14" i="25"/>
  <c r="L14" i="25"/>
  <c r="Z14" i="25"/>
  <c r="V13" i="25"/>
  <c r="U13" i="25"/>
  <c r="T13" i="25"/>
  <c r="I13" i="25" s="1"/>
  <c r="S13" i="25"/>
  <c r="R13" i="25"/>
  <c r="Q13" i="25"/>
  <c r="L13" i="25"/>
  <c r="Z13" i="25"/>
  <c r="V12" i="25"/>
  <c r="L12" i="25" s="1"/>
  <c r="U12" i="25"/>
  <c r="T12" i="25"/>
  <c r="I12" i="25" s="1"/>
  <c r="S12" i="25"/>
  <c r="R12" i="25"/>
  <c r="Q12" i="25"/>
  <c r="Z12" i="25"/>
  <c r="V11" i="25"/>
  <c r="L11" i="25" s="1"/>
  <c r="U11" i="25"/>
  <c r="T11" i="25"/>
  <c r="I11" i="25" s="1"/>
  <c r="S11" i="25"/>
  <c r="R11" i="25"/>
  <c r="Q11" i="25"/>
  <c r="Z11" i="25"/>
  <c r="V10" i="25"/>
  <c r="U10" i="25"/>
  <c r="T10" i="25"/>
  <c r="I10" i="25" s="1"/>
  <c r="S10" i="25"/>
  <c r="R10" i="25"/>
  <c r="Q10" i="25"/>
  <c r="L10" i="25"/>
  <c r="Z10" i="25"/>
  <c r="V9" i="25"/>
  <c r="L9" i="25" s="1"/>
  <c r="U9" i="25"/>
  <c r="T9" i="25"/>
  <c r="I9" i="25" s="1"/>
  <c r="S9" i="25"/>
  <c r="R9" i="25"/>
  <c r="Q9" i="25"/>
  <c r="F9" i="25" s="1"/>
  <c r="Z9" i="25"/>
  <c r="V8" i="25"/>
  <c r="L8" i="25" s="1"/>
  <c r="U8" i="25"/>
  <c r="T8" i="25"/>
  <c r="S8" i="25"/>
  <c r="R8" i="25"/>
  <c r="Q8" i="25"/>
  <c r="Z8" i="25"/>
  <c r="V7" i="25"/>
  <c r="L7" i="25" s="1"/>
  <c r="U7" i="25"/>
  <c r="I7" i="25" s="1"/>
  <c r="T7" i="25"/>
  <c r="S7" i="25"/>
  <c r="R7" i="25"/>
  <c r="Q7" i="25"/>
  <c r="Z7" i="25"/>
  <c r="V6" i="25"/>
  <c r="L6" i="25" s="1"/>
  <c r="U6" i="25"/>
  <c r="T6" i="25"/>
  <c r="S6" i="25"/>
  <c r="R6" i="25"/>
  <c r="Q6" i="25"/>
  <c r="Z6" i="25"/>
  <c r="V5" i="25"/>
  <c r="U5" i="25"/>
  <c r="T5" i="25"/>
  <c r="I5" i="25" s="1"/>
  <c r="S5" i="25"/>
  <c r="R5" i="25"/>
  <c r="Q5" i="25"/>
  <c r="L5" i="25"/>
  <c r="Z5" i="25"/>
  <c r="V20" i="24"/>
  <c r="U20" i="24"/>
  <c r="T20" i="24"/>
  <c r="I20" i="24" s="1"/>
  <c r="S20" i="24"/>
  <c r="R20" i="24"/>
  <c r="Q20" i="24"/>
  <c r="L20" i="24"/>
  <c r="Z20" i="24"/>
  <c r="V19" i="24"/>
  <c r="L19" i="24" s="1"/>
  <c r="U19" i="24"/>
  <c r="T19" i="24"/>
  <c r="I19" i="24" s="1"/>
  <c r="S19" i="24"/>
  <c r="R19" i="24"/>
  <c r="F19" i="24" s="1"/>
  <c r="Q19" i="24"/>
  <c r="Z19" i="24"/>
  <c r="V18" i="24"/>
  <c r="U18" i="24"/>
  <c r="T18" i="24"/>
  <c r="I18" i="24" s="1"/>
  <c r="S18" i="24"/>
  <c r="R18" i="24"/>
  <c r="Q18" i="24"/>
  <c r="F18" i="24" s="1"/>
  <c r="L18" i="24"/>
  <c r="Z18" i="24"/>
  <c r="V17" i="24"/>
  <c r="L17" i="24" s="1"/>
  <c r="U17" i="24"/>
  <c r="T17" i="24"/>
  <c r="S17" i="24"/>
  <c r="R17" i="24"/>
  <c r="F17" i="24" s="1"/>
  <c r="Q17" i="24"/>
  <c r="Z17" i="24"/>
  <c r="V16" i="24"/>
  <c r="U16" i="24"/>
  <c r="T16" i="24"/>
  <c r="I16" i="24" s="1"/>
  <c r="S16" i="24"/>
  <c r="R16" i="24"/>
  <c r="Q16" i="24"/>
  <c r="L16" i="24"/>
  <c r="Z16" i="24"/>
  <c r="V15" i="24"/>
  <c r="L15" i="24" s="1"/>
  <c r="U15" i="24"/>
  <c r="T15" i="24"/>
  <c r="I15" i="24" s="1"/>
  <c r="S15" i="24"/>
  <c r="R15" i="24"/>
  <c r="F15" i="24" s="1"/>
  <c r="Q15" i="24"/>
  <c r="Z15" i="24"/>
  <c r="V14" i="24"/>
  <c r="L14" i="24" s="1"/>
  <c r="U14" i="24"/>
  <c r="T14" i="24"/>
  <c r="I14" i="24" s="1"/>
  <c r="S14" i="24"/>
  <c r="R14" i="24"/>
  <c r="Q14" i="24"/>
  <c r="F14" i="24" s="1"/>
  <c r="Z14" i="24"/>
  <c r="V13" i="24"/>
  <c r="L13" i="24" s="1"/>
  <c r="U13" i="24"/>
  <c r="T13" i="24"/>
  <c r="S13" i="24"/>
  <c r="R13" i="24"/>
  <c r="Q13" i="24"/>
  <c r="Z13" i="24"/>
  <c r="V12" i="24"/>
  <c r="L12" i="24" s="1"/>
  <c r="U12" i="24"/>
  <c r="T12" i="24"/>
  <c r="S12" i="24"/>
  <c r="R12" i="24"/>
  <c r="Q12" i="24"/>
  <c r="F12" i="24" s="1"/>
  <c r="Z12" i="24"/>
  <c r="I12" i="24"/>
  <c r="V11" i="24"/>
  <c r="L11" i="24" s="1"/>
  <c r="U11" i="24"/>
  <c r="T11" i="24"/>
  <c r="S11" i="24"/>
  <c r="R11" i="24"/>
  <c r="F11" i="24" s="1"/>
  <c r="Q11" i="24"/>
  <c r="Z11" i="24"/>
  <c r="V10" i="24"/>
  <c r="U10" i="24"/>
  <c r="T10" i="24"/>
  <c r="S10" i="24"/>
  <c r="R10" i="24"/>
  <c r="Q10" i="24"/>
  <c r="F10" i="24" s="1"/>
  <c r="L10" i="24"/>
  <c r="Z10" i="24"/>
  <c r="I10" i="24"/>
  <c r="V9" i="24"/>
  <c r="L9" i="24" s="1"/>
  <c r="U9" i="24"/>
  <c r="T9" i="24"/>
  <c r="I9" i="24" s="1"/>
  <c r="S9" i="24"/>
  <c r="R9" i="24"/>
  <c r="F9" i="24" s="1"/>
  <c r="Q9" i="24"/>
  <c r="Z9" i="24"/>
  <c r="V8" i="24"/>
  <c r="L8" i="24" s="1"/>
  <c r="U8" i="24"/>
  <c r="T8" i="24"/>
  <c r="I8" i="24" s="1"/>
  <c r="S8" i="24"/>
  <c r="R8" i="24"/>
  <c r="Q8" i="24"/>
  <c r="Z8" i="24"/>
  <c r="V7" i="24"/>
  <c r="L7" i="24" s="1"/>
  <c r="U7" i="24"/>
  <c r="T7" i="24"/>
  <c r="S7" i="24"/>
  <c r="R7" i="24"/>
  <c r="Q7" i="24"/>
  <c r="Z7" i="24"/>
  <c r="V6" i="24"/>
  <c r="L6" i="24" s="1"/>
  <c r="U6" i="24"/>
  <c r="T6" i="24"/>
  <c r="I6" i="24" s="1"/>
  <c r="S6" i="24"/>
  <c r="R6" i="24"/>
  <c r="Q6" i="24"/>
  <c r="Z6" i="24"/>
  <c r="V5" i="24"/>
  <c r="L5" i="24" s="1"/>
  <c r="U5" i="24"/>
  <c r="T5" i="24"/>
  <c r="I5" i="24" s="1"/>
  <c r="S5" i="24"/>
  <c r="R5" i="24"/>
  <c r="Q5" i="24"/>
  <c r="Z5" i="24"/>
  <c r="V20" i="23"/>
  <c r="L20" i="23" s="1"/>
  <c r="U20" i="23"/>
  <c r="T20" i="23"/>
  <c r="I20" i="23" s="1"/>
  <c r="S20" i="23"/>
  <c r="R20" i="23"/>
  <c r="Q20" i="23"/>
  <c r="Z20" i="23"/>
  <c r="V19" i="23"/>
  <c r="U19" i="23"/>
  <c r="T19" i="23"/>
  <c r="S19" i="23"/>
  <c r="R19" i="23"/>
  <c r="Q19" i="23"/>
  <c r="F19" i="23" s="1"/>
  <c r="L19" i="23"/>
  <c r="Z19" i="23"/>
  <c r="V18" i="23"/>
  <c r="L18" i="23" s="1"/>
  <c r="U18" i="23"/>
  <c r="T18" i="23"/>
  <c r="I18" i="23" s="1"/>
  <c r="S18" i="23"/>
  <c r="R18" i="23"/>
  <c r="Q18" i="23"/>
  <c r="Z18" i="23"/>
  <c r="V17" i="23"/>
  <c r="U17" i="23"/>
  <c r="T17" i="23"/>
  <c r="I17" i="23" s="1"/>
  <c r="S17" i="23"/>
  <c r="R17" i="23"/>
  <c r="Q17" i="23"/>
  <c r="F17" i="23" s="1"/>
  <c r="L17" i="23"/>
  <c r="Z17" i="23"/>
  <c r="Z16" i="23"/>
  <c r="V16" i="23"/>
  <c r="L16" i="23" s="1"/>
  <c r="U16" i="23"/>
  <c r="T16" i="23"/>
  <c r="S16" i="23"/>
  <c r="R16" i="23"/>
  <c r="Q16" i="23"/>
  <c r="F16" i="23" s="1"/>
  <c r="V15" i="23"/>
  <c r="L15" i="23" s="1"/>
  <c r="U15" i="23"/>
  <c r="I15" i="23" s="1"/>
  <c r="T15" i="23"/>
  <c r="S15" i="23"/>
  <c r="R15" i="23"/>
  <c r="Q15" i="23"/>
  <c r="Z15" i="23"/>
  <c r="V14" i="23"/>
  <c r="L14" i="23" s="1"/>
  <c r="U14" i="23"/>
  <c r="T14" i="23"/>
  <c r="S14" i="23"/>
  <c r="R14" i="23"/>
  <c r="Q14" i="23"/>
  <c r="Z14" i="23"/>
  <c r="V13" i="23"/>
  <c r="U13" i="23"/>
  <c r="T13" i="23"/>
  <c r="I13" i="23" s="1"/>
  <c r="S13" i="23"/>
  <c r="R13" i="23"/>
  <c r="Q13" i="23"/>
  <c r="L13" i="23"/>
  <c r="Z13" i="23"/>
  <c r="V12" i="23"/>
  <c r="L12" i="23" s="1"/>
  <c r="U12" i="23"/>
  <c r="T12" i="23"/>
  <c r="I12" i="23" s="1"/>
  <c r="S12" i="23"/>
  <c r="R12" i="23"/>
  <c r="Q12" i="23"/>
  <c r="Z12" i="23"/>
  <c r="V11" i="23"/>
  <c r="U11" i="23"/>
  <c r="T11" i="23"/>
  <c r="S11" i="23"/>
  <c r="R11" i="23"/>
  <c r="Q11" i="23"/>
  <c r="L11" i="23"/>
  <c r="Z11" i="23"/>
  <c r="V10" i="23"/>
  <c r="L10" i="23" s="1"/>
  <c r="U10" i="23"/>
  <c r="T10" i="23"/>
  <c r="S10" i="23"/>
  <c r="R10" i="23"/>
  <c r="Q10" i="23"/>
  <c r="Z10" i="23"/>
  <c r="V9" i="23"/>
  <c r="L9" i="23" s="1"/>
  <c r="U9" i="23"/>
  <c r="T9" i="23"/>
  <c r="I9" i="23" s="1"/>
  <c r="S9" i="23"/>
  <c r="R9" i="23"/>
  <c r="Q9" i="23"/>
  <c r="Z9" i="23"/>
  <c r="V8" i="23"/>
  <c r="L8" i="23" s="1"/>
  <c r="U8" i="23"/>
  <c r="T8" i="23"/>
  <c r="S8" i="23"/>
  <c r="R8" i="23"/>
  <c r="Q8" i="23"/>
  <c r="Z8" i="23"/>
  <c r="V7" i="23"/>
  <c r="L7" i="23" s="1"/>
  <c r="U7" i="23"/>
  <c r="T7" i="23"/>
  <c r="I7" i="23" s="1"/>
  <c r="S7" i="23"/>
  <c r="R7" i="23"/>
  <c r="Q7" i="23"/>
  <c r="Z7" i="23"/>
  <c r="V6" i="23"/>
  <c r="L6" i="23" s="1"/>
  <c r="U6" i="23"/>
  <c r="T6" i="23"/>
  <c r="I6" i="23" s="1"/>
  <c r="S6" i="23"/>
  <c r="R6" i="23"/>
  <c r="Q6" i="23"/>
  <c r="Z6" i="23"/>
  <c r="V5" i="23"/>
  <c r="U5" i="23"/>
  <c r="T5" i="23"/>
  <c r="I5" i="23" s="1"/>
  <c r="S5" i="23"/>
  <c r="R5" i="23"/>
  <c r="Q5" i="23"/>
  <c r="L5" i="23"/>
  <c r="Z5" i="23"/>
  <c r="I16" i="30" l="1"/>
  <c r="I5" i="30"/>
  <c r="I12" i="30"/>
  <c r="I13" i="30"/>
  <c r="I14" i="30"/>
  <c r="I20" i="30"/>
  <c r="F8" i="30"/>
  <c r="X13" i="30"/>
  <c r="M13" i="30" s="1"/>
  <c r="X14" i="30"/>
  <c r="M14" i="30" s="1"/>
  <c r="F19" i="30"/>
  <c r="I8" i="26"/>
  <c r="F13" i="26"/>
  <c r="I20" i="26"/>
  <c r="X16" i="26"/>
  <c r="M16" i="26" s="1"/>
  <c r="I18" i="27"/>
  <c r="I16" i="27"/>
  <c r="F11" i="27"/>
  <c r="I5" i="27"/>
  <c r="I14" i="27"/>
  <c r="I7" i="27"/>
  <c r="I17" i="27"/>
  <c r="F9" i="28"/>
  <c r="F5" i="28"/>
  <c r="I16" i="28"/>
  <c r="I11" i="28"/>
  <c r="I15" i="28"/>
  <c r="F13" i="28"/>
  <c r="L15" i="29"/>
  <c r="L11" i="29"/>
  <c r="L7" i="29"/>
  <c r="L6" i="29"/>
  <c r="L19" i="29"/>
  <c r="L20" i="29"/>
  <c r="L14" i="29"/>
  <c r="L17" i="29"/>
  <c r="Z7" i="29"/>
  <c r="L5" i="29"/>
  <c r="I10" i="23"/>
  <c r="I11" i="23"/>
  <c r="I19" i="23"/>
  <c r="I8" i="23"/>
  <c r="I14" i="23"/>
  <c r="F7" i="23"/>
  <c r="F11" i="23"/>
  <c r="F18" i="23"/>
  <c r="X13" i="24"/>
  <c r="M13" i="24" s="1"/>
  <c r="F20" i="24"/>
  <c r="F7" i="24"/>
  <c r="I8" i="25"/>
  <c r="I15" i="25"/>
  <c r="I16" i="25"/>
  <c r="I6" i="25"/>
  <c r="F15" i="25"/>
  <c r="F12" i="25"/>
  <c r="F13" i="25"/>
  <c r="F14" i="25"/>
  <c r="F19" i="25"/>
  <c r="I14" i="26"/>
  <c r="I11" i="26"/>
  <c r="I18" i="26"/>
  <c r="I7" i="26"/>
  <c r="F11" i="26"/>
  <c r="F5" i="26"/>
  <c r="F17" i="26"/>
  <c r="F19" i="26"/>
  <c r="X15" i="26"/>
  <c r="M15" i="26" s="1"/>
  <c r="I20" i="27"/>
  <c r="I8" i="27"/>
  <c r="I10" i="27"/>
  <c r="F13" i="27"/>
  <c r="F16" i="27"/>
  <c r="F20" i="27"/>
  <c r="F17" i="27"/>
  <c r="X15" i="27"/>
  <c r="M15" i="27" s="1"/>
  <c r="I9" i="28"/>
  <c r="I17" i="28"/>
  <c r="I19" i="28"/>
  <c r="I12" i="28"/>
  <c r="I7" i="28"/>
  <c r="I14" i="28"/>
  <c r="I10" i="28"/>
  <c r="F20" i="28"/>
  <c r="F6" i="28"/>
  <c r="F8" i="28"/>
  <c r="I12" i="29"/>
  <c r="I20" i="29"/>
  <c r="I8" i="29"/>
  <c r="I14" i="29"/>
  <c r="I18" i="29"/>
  <c r="F9" i="29"/>
  <c r="F12" i="29"/>
  <c r="F15" i="29"/>
  <c r="F11" i="29"/>
  <c r="F7" i="29"/>
  <c r="I16" i="29"/>
  <c r="F13" i="29"/>
  <c r="F18" i="29"/>
  <c r="I15" i="29"/>
  <c r="F6" i="29"/>
  <c r="I19" i="29"/>
  <c r="I5" i="29"/>
  <c r="F5" i="29"/>
  <c r="I13" i="29"/>
  <c r="X18" i="29"/>
  <c r="I10" i="29"/>
  <c r="I7" i="29"/>
  <c r="I6" i="29"/>
  <c r="I9" i="29"/>
  <c r="X10" i="29"/>
  <c r="I11" i="29"/>
  <c r="I17" i="29"/>
  <c r="X16" i="29"/>
  <c r="X9" i="29"/>
  <c r="M9" i="29" s="1"/>
  <c r="X7" i="29"/>
  <c r="F17" i="29"/>
  <c r="F19" i="29"/>
  <c r="X13" i="29"/>
  <c r="M13" i="29" s="1"/>
  <c r="F10" i="29"/>
  <c r="F8" i="29"/>
  <c r="F14" i="29"/>
  <c r="X6" i="29"/>
  <c r="F16" i="29"/>
  <c r="F20" i="29"/>
  <c r="X15" i="29"/>
  <c r="M15" i="29" s="1"/>
  <c r="X6" i="28"/>
  <c r="M6" i="28" s="1"/>
  <c r="X18" i="28"/>
  <c r="M18" i="28" s="1"/>
  <c r="I13" i="28"/>
  <c r="I6" i="28"/>
  <c r="X17" i="28"/>
  <c r="M17" i="28" s="1"/>
  <c r="F12" i="28"/>
  <c r="X13" i="28"/>
  <c r="M13" i="28" s="1"/>
  <c r="F7" i="28"/>
  <c r="F14" i="28"/>
  <c r="F16" i="28"/>
  <c r="X9" i="28"/>
  <c r="M9" i="28" s="1"/>
  <c r="F17" i="28"/>
  <c r="F11" i="28"/>
  <c r="X7" i="28"/>
  <c r="M7" i="28" s="1"/>
  <c r="X15" i="28"/>
  <c r="M15" i="28" s="1"/>
  <c r="F10" i="28"/>
  <c r="X5" i="28"/>
  <c r="M5" i="28" s="1"/>
  <c r="F18" i="28"/>
  <c r="F19" i="28"/>
  <c r="I11" i="27"/>
  <c r="X8" i="27"/>
  <c r="M8" i="27" s="1"/>
  <c r="I13" i="27"/>
  <c r="X20" i="27"/>
  <c r="M20" i="27" s="1"/>
  <c r="F8" i="27"/>
  <c r="F9" i="27"/>
  <c r="X13" i="27"/>
  <c r="M13" i="27" s="1"/>
  <c r="X18" i="27"/>
  <c r="M18" i="27" s="1"/>
  <c r="F12" i="27"/>
  <c r="F10" i="27"/>
  <c r="F19" i="27"/>
  <c r="X10" i="27"/>
  <c r="M10" i="27" s="1"/>
  <c r="F5" i="27"/>
  <c r="X14" i="27"/>
  <c r="M14" i="27" s="1"/>
  <c r="F15" i="27"/>
  <c r="F6" i="27"/>
  <c r="F7" i="27"/>
  <c r="X10" i="26"/>
  <c r="M10" i="26" s="1"/>
  <c r="X14" i="26"/>
  <c r="M14" i="26" s="1"/>
  <c r="I13" i="26"/>
  <c r="I5" i="26"/>
  <c r="I19" i="26"/>
  <c r="I15" i="26"/>
  <c r="I9" i="26"/>
  <c r="I16" i="26"/>
  <c r="X8" i="26"/>
  <c r="M8" i="26" s="1"/>
  <c r="X11" i="26"/>
  <c r="M11" i="26" s="1"/>
  <c r="X19" i="26"/>
  <c r="M19" i="26" s="1"/>
  <c r="F6" i="26"/>
  <c r="F15" i="26"/>
  <c r="X20" i="26"/>
  <c r="M20" i="26" s="1"/>
  <c r="F9" i="26"/>
  <c r="F7" i="26"/>
  <c r="F16" i="26"/>
  <c r="X12" i="26"/>
  <c r="M12" i="26" s="1"/>
  <c r="X18" i="26"/>
  <c r="M18" i="26" s="1"/>
  <c r="F10" i="26"/>
  <c r="X13" i="26"/>
  <c r="M13" i="26" s="1"/>
  <c r="X5" i="26"/>
  <c r="M5" i="26" s="1"/>
  <c r="X13" i="25"/>
  <c r="M13" i="25" s="1"/>
  <c r="I17" i="25"/>
  <c r="X5" i="25"/>
  <c r="M5" i="25" s="1"/>
  <c r="X6" i="25"/>
  <c r="M6" i="25" s="1"/>
  <c r="F8" i="25"/>
  <c r="X9" i="25"/>
  <c r="M9" i="25" s="1"/>
  <c r="F10" i="25"/>
  <c r="F11" i="25"/>
  <c r="X10" i="25"/>
  <c r="M10" i="25" s="1"/>
  <c r="X14" i="25"/>
  <c r="M14" i="25" s="1"/>
  <c r="F16" i="25"/>
  <c r="X17" i="25"/>
  <c r="M17" i="25" s="1"/>
  <c r="F18" i="25"/>
  <c r="F20" i="25"/>
  <c r="F6" i="25"/>
  <c r="F7" i="25"/>
  <c r="X18" i="25"/>
  <c r="M18" i="25" s="1"/>
  <c r="I11" i="24"/>
  <c r="I13" i="24"/>
  <c r="X14" i="24"/>
  <c r="M14" i="24" s="1"/>
  <c r="X5" i="24"/>
  <c r="M5" i="24" s="1"/>
  <c r="X6" i="24"/>
  <c r="M6" i="24" s="1"/>
  <c r="I7" i="24"/>
  <c r="I17" i="24"/>
  <c r="F5" i="24"/>
  <c r="F8" i="24"/>
  <c r="X9" i="24"/>
  <c r="M9" i="24" s="1"/>
  <c r="X10" i="24"/>
  <c r="M10" i="24" s="1"/>
  <c r="F13" i="24"/>
  <c r="F16" i="24"/>
  <c r="X17" i="24"/>
  <c r="M17" i="24" s="1"/>
  <c r="X18" i="24"/>
  <c r="M18" i="24" s="1"/>
  <c r="F6" i="24"/>
  <c r="X11" i="24"/>
  <c r="M11" i="24" s="1"/>
  <c r="X19" i="24"/>
  <c r="M19" i="24" s="1"/>
  <c r="X7" i="24"/>
  <c r="M7" i="24" s="1"/>
  <c r="X15" i="24"/>
  <c r="M15" i="24" s="1"/>
  <c r="X9" i="23"/>
  <c r="M9" i="23" s="1"/>
  <c r="X6" i="23"/>
  <c r="M6" i="23" s="1"/>
  <c r="X8" i="23"/>
  <c r="M8" i="23" s="1"/>
  <c r="X10" i="23"/>
  <c r="M10" i="23" s="1"/>
  <c r="X12" i="23"/>
  <c r="M12" i="23" s="1"/>
  <c r="I16" i="23"/>
  <c r="X5" i="23"/>
  <c r="M5" i="23" s="1"/>
  <c r="X13" i="23"/>
  <c r="M13" i="23" s="1"/>
  <c r="F6" i="23"/>
  <c r="F8" i="23"/>
  <c r="F10" i="23"/>
  <c r="F15" i="23"/>
  <c r="X16" i="23"/>
  <c r="M16" i="23" s="1"/>
  <c r="X17" i="23"/>
  <c r="M17" i="23" s="1"/>
  <c r="F13" i="23"/>
  <c r="F14" i="23"/>
  <c r="F12" i="23"/>
  <c r="X20" i="23"/>
  <c r="M20" i="23" s="1"/>
  <c r="F20" i="23"/>
  <c r="I9" i="30"/>
  <c r="I17" i="30"/>
  <c r="X9" i="30"/>
  <c r="M9" i="30" s="1"/>
  <c r="X6" i="30"/>
  <c r="M6" i="30" s="1"/>
  <c r="F13" i="30"/>
  <c r="F15" i="30"/>
  <c r="F16" i="30"/>
  <c r="X18" i="30"/>
  <c r="M18" i="30" s="1"/>
  <c r="F9" i="30"/>
  <c r="F11" i="30"/>
  <c r="F12" i="30"/>
  <c r="F14" i="30"/>
  <c r="X17" i="30"/>
  <c r="M17" i="30" s="1"/>
  <c r="F20" i="30"/>
  <c r="X5" i="30"/>
  <c r="M5" i="30" s="1"/>
  <c r="F6" i="30"/>
  <c r="X10" i="30"/>
  <c r="M10" i="30" s="1"/>
  <c r="F18" i="30"/>
  <c r="X19" i="30"/>
  <c r="M19" i="30" s="1"/>
  <c r="X7" i="30"/>
  <c r="M7" i="30" s="1"/>
  <c r="X11" i="30"/>
  <c r="M11" i="30" s="1"/>
  <c r="X15" i="30"/>
  <c r="M15" i="30" s="1"/>
  <c r="X8" i="30"/>
  <c r="M8" i="30" s="1"/>
  <c r="X12" i="30"/>
  <c r="M12" i="30" s="1"/>
  <c r="X16" i="30"/>
  <c r="M16" i="30" s="1"/>
  <c r="X20" i="30"/>
  <c r="M20" i="30" s="1"/>
  <c r="X12" i="29"/>
  <c r="M12" i="29" s="1"/>
  <c r="X20" i="29"/>
  <c r="M20" i="29" s="1"/>
  <c r="X11" i="29"/>
  <c r="M11" i="29" s="1"/>
  <c r="X8" i="29"/>
  <c r="X17" i="29"/>
  <c r="M17" i="29" s="1"/>
  <c r="X5" i="29"/>
  <c r="X14" i="29"/>
  <c r="M14" i="29" s="1"/>
  <c r="X19" i="29"/>
  <c r="M19" i="29" s="1"/>
  <c r="X11" i="28"/>
  <c r="M11" i="28" s="1"/>
  <c r="X19" i="28"/>
  <c r="M19" i="28" s="1"/>
  <c r="X14" i="28"/>
  <c r="M14" i="28" s="1"/>
  <c r="X16" i="28"/>
  <c r="M16" i="28" s="1"/>
  <c r="X10" i="28"/>
  <c r="M10" i="28" s="1"/>
  <c r="X12" i="28"/>
  <c r="M12" i="28" s="1"/>
  <c r="X20" i="28"/>
  <c r="M20" i="28" s="1"/>
  <c r="X8" i="28"/>
  <c r="M8" i="28" s="1"/>
  <c r="F18" i="27"/>
  <c r="X11" i="27"/>
  <c r="M11" i="27" s="1"/>
  <c r="X9" i="27"/>
  <c r="M9" i="27" s="1"/>
  <c r="X19" i="27"/>
  <c r="M19" i="27" s="1"/>
  <c r="X6" i="27"/>
  <c r="M6" i="27" s="1"/>
  <c r="X7" i="27"/>
  <c r="M7" i="27" s="1"/>
  <c r="X12" i="27"/>
  <c r="M12" i="27" s="1"/>
  <c r="X5" i="27"/>
  <c r="M5" i="27" s="1"/>
  <c r="X16" i="27"/>
  <c r="M16" i="27" s="1"/>
  <c r="X17" i="27"/>
  <c r="M17" i="27" s="1"/>
  <c r="X17" i="26"/>
  <c r="M17" i="26" s="1"/>
  <c r="F12" i="26"/>
  <c r="F14" i="26"/>
  <c r="F20" i="26"/>
  <c r="X9" i="26"/>
  <c r="M9" i="26" s="1"/>
  <c r="X6" i="26"/>
  <c r="M6" i="26" s="1"/>
  <c r="X7" i="26"/>
  <c r="M7" i="26" s="1"/>
  <c r="X7" i="25"/>
  <c r="M7" i="25" s="1"/>
  <c r="X11" i="25"/>
  <c r="M11" i="25" s="1"/>
  <c r="X15" i="25"/>
  <c r="M15" i="25" s="1"/>
  <c r="X19" i="25"/>
  <c r="M19" i="25" s="1"/>
  <c r="F5" i="25"/>
  <c r="X8" i="25"/>
  <c r="M8" i="25" s="1"/>
  <c r="X12" i="25"/>
  <c r="M12" i="25" s="1"/>
  <c r="X16" i="25"/>
  <c r="M16" i="25" s="1"/>
  <c r="X20" i="25"/>
  <c r="M20" i="25" s="1"/>
  <c r="X12" i="24"/>
  <c r="M12" i="24" s="1"/>
  <c r="X16" i="24"/>
  <c r="M16" i="24" s="1"/>
  <c r="X20" i="24"/>
  <c r="M20" i="24" s="1"/>
  <c r="X8" i="24"/>
  <c r="M8" i="24" s="1"/>
  <c r="F5" i="23"/>
  <c r="F9" i="23"/>
  <c r="X14" i="23"/>
  <c r="M14" i="23" s="1"/>
  <c r="X18" i="23"/>
  <c r="M18" i="23" s="1"/>
  <c r="X7" i="23"/>
  <c r="M7" i="23" s="1"/>
  <c r="X11" i="23"/>
  <c r="M11" i="23" s="1"/>
  <c r="X15" i="23"/>
  <c r="M15" i="23" s="1"/>
  <c r="X19" i="23"/>
  <c r="M19" i="23" s="1"/>
  <c r="G19" i="20"/>
  <c r="Z19" i="20" s="1"/>
  <c r="U5" i="20"/>
  <c r="V5" i="18"/>
  <c r="L5" i="18"/>
  <c r="U5" i="18"/>
  <c r="T5" i="18"/>
  <c r="I5" i="18"/>
  <c r="J5" i="21"/>
  <c r="Z5" i="21"/>
  <c r="J6" i="21"/>
  <c r="J11" i="21"/>
  <c r="J12" i="21"/>
  <c r="J8" i="21"/>
  <c r="J16" i="21"/>
  <c r="J9" i="21"/>
  <c r="J13" i="21"/>
  <c r="J17" i="21"/>
  <c r="Z17" i="21"/>
  <c r="J14" i="21"/>
  <c r="Z14" i="21"/>
  <c r="J15" i="21"/>
  <c r="Z15" i="21"/>
  <c r="J20" i="21"/>
  <c r="Z20" i="21"/>
  <c r="J10" i="21"/>
  <c r="J18" i="21"/>
  <c r="J19" i="21"/>
  <c r="J7" i="21"/>
  <c r="Z7" i="21"/>
  <c r="V19" i="21"/>
  <c r="L19" i="21"/>
  <c r="U19" i="21"/>
  <c r="T19" i="21"/>
  <c r="I19" i="21"/>
  <c r="S19" i="21"/>
  <c r="R19" i="21"/>
  <c r="Q19" i="21"/>
  <c r="Z19" i="21"/>
  <c r="V18" i="21"/>
  <c r="L18" i="21"/>
  <c r="U18" i="21"/>
  <c r="T18" i="21"/>
  <c r="S18" i="21"/>
  <c r="R18" i="21"/>
  <c r="Q18" i="21"/>
  <c r="Z18" i="21"/>
  <c r="Z10" i="21"/>
  <c r="V10" i="21"/>
  <c r="L10" i="21"/>
  <c r="U10" i="21"/>
  <c r="T10" i="21"/>
  <c r="S10" i="21"/>
  <c r="R10" i="21"/>
  <c r="Q10" i="21"/>
  <c r="V20" i="21"/>
  <c r="L20" i="21"/>
  <c r="U20" i="21"/>
  <c r="T20" i="21"/>
  <c r="I20" i="21"/>
  <c r="S20" i="21"/>
  <c r="R20" i="21"/>
  <c r="Q20" i="21"/>
  <c r="V15" i="21"/>
  <c r="L15" i="21"/>
  <c r="U15" i="21"/>
  <c r="T15" i="21"/>
  <c r="S15" i="21"/>
  <c r="R15" i="21"/>
  <c r="Q15" i="21"/>
  <c r="I15" i="21"/>
  <c r="V14" i="21"/>
  <c r="L14" i="21"/>
  <c r="U14" i="21"/>
  <c r="T14" i="21"/>
  <c r="S14" i="21"/>
  <c r="R14" i="21"/>
  <c r="Q14" i="21"/>
  <c r="V17" i="21"/>
  <c r="L17" i="21"/>
  <c r="U17" i="21"/>
  <c r="T17" i="21"/>
  <c r="I17" i="21"/>
  <c r="S17" i="21"/>
  <c r="R17" i="21"/>
  <c r="Q17" i="21"/>
  <c r="Z13" i="21"/>
  <c r="V13" i="21"/>
  <c r="L13" i="21"/>
  <c r="U13" i="21"/>
  <c r="T13" i="21"/>
  <c r="S13" i="21"/>
  <c r="R13" i="21"/>
  <c r="Q13" i="21"/>
  <c r="Z9" i="21"/>
  <c r="V9" i="21"/>
  <c r="L9" i="21"/>
  <c r="U9" i="21"/>
  <c r="T9" i="21"/>
  <c r="S9" i="21"/>
  <c r="R9" i="21"/>
  <c r="Q9" i="21"/>
  <c r="Z16" i="21"/>
  <c r="V16" i="21"/>
  <c r="L16" i="21"/>
  <c r="U16" i="21"/>
  <c r="T16" i="21"/>
  <c r="S16" i="21"/>
  <c r="R16" i="21"/>
  <c r="Q16" i="21"/>
  <c r="Z8" i="21"/>
  <c r="V8" i="21"/>
  <c r="L8" i="21"/>
  <c r="U8" i="21"/>
  <c r="T8" i="21"/>
  <c r="S8" i="21"/>
  <c r="R8" i="21"/>
  <c r="Q8" i="21"/>
  <c r="Z12" i="21"/>
  <c r="V12" i="21"/>
  <c r="L12" i="21"/>
  <c r="U12" i="21"/>
  <c r="I12" i="21"/>
  <c r="T12" i="21"/>
  <c r="S12" i="21"/>
  <c r="R12" i="21"/>
  <c r="Q12" i="21"/>
  <c r="Z11" i="21"/>
  <c r="V11" i="21"/>
  <c r="L11" i="21"/>
  <c r="U11" i="21"/>
  <c r="T11" i="21"/>
  <c r="S11" i="21"/>
  <c r="R11" i="21"/>
  <c r="Q11" i="21"/>
  <c r="Z6" i="21"/>
  <c r="V6" i="21"/>
  <c r="L6" i="21"/>
  <c r="U6" i="21"/>
  <c r="T6" i="21"/>
  <c r="S6" i="21"/>
  <c r="R6" i="21"/>
  <c r="Q6" i="21"/>
  <c r="V5" i="21"/>
  <c r="L5" i="21"/>
  <c r="U5" i="21"/>
  <c r="T5" i="21"/>
  <c r="I5" i="21"/>
  <c r="S5" i="21"/>
  <c r="R5" i="21"/>
  <c r="Q5" i="21"/>
  <c r="V7" i="21"/>
  <c r="L7" i="21"/>
  <c r="U7" i="21"/>
  <c r="T7" i="21"/>
  <c r="I7" i="21"/>
  <c r="S7" i="21"/>
  <c r="R7" i="21"/>
  <c r="Q7" i="21"/>
  <c r="J6" i="20"/>
  <c r="J7" i="20"/>
  <c r="J11" i="20"/>
  <c r="Z11" i="20"/>
  <c r="J12" i="20"/>
  <c r="Z12" i="20"/>
  <c r="J8" i="20"/>
  <c r="J16" i="20"/>
  <c r="Z16" i="20"/>
  <c r="J9" i="20"/>
  <c r="J13" i="20"/>
  <c r="Z13" i="20"/>
  <c r="J14" i="20"/>
  <c r="Z14" i="20"/>
  <c r="J15" i="20"/>
  <c r="J17" i="20"/>
  <c r="Z17" i="20"/>
  <c r="J10" i="20"/>
  <c r="J18" i="20"/>
  <c r="Z18" i="20"/>
  <c r="J20" i="20"/>
  <c r="Z20" i="20"/>
  <c r="J5" i="20"/>
  <c r="Z5" i="20"/>
  <c r="V20" i="20"/>
  <c r="L20" i="20"/>
  <c r="U20" i="20"/>
  <c r="T20" i="20"/>
  <c r="S20" i="20"/>
  <c r="R20" i="20"/>
  <c r="Q20" i="20"/>
  <c r="X20" i="20"/>
  <c r="V18" i="20"/>
  <c r="U18" i="20"/>
  <c r="T18" i="20"/>
  <c r="I18" i="20"/>
  <c r="S18" i="20"/>
  <c r="R18" i="20"/>
  <c r="Q18" i="20"/>
  <c r="X18" i="20"/>
  <c r="L18" i="20"/>
  <c r="Z10" i="20"/>
  <c r="V10" i="20"/>
  <c r="U10" i="20"/>
  <c r="T10" i="20"/>
  <c r="S10" i="20"/>
  <c r="R10" i="20"/>
  <c r="Q10" i="20"/>
  <c r="X10" i="20"/>
  <c r="L10" i="20"/>
  <c r="V17" i="20"/>
  <c r="L17" i="20"/>
  <c r="U17" i="20"/>
  <c r="T17" i="20"/>
  <c r="I17" i="20"/>
  <c r="S17" i="20"/>
  <c r="R17" i="20"/>
  <c r="Q17" i="20"/>
  <c r="X17" i="20"/>
  <c r="Z15" i="20"/>
  <c r="V15" i="20"/>
  <c r="L15" i="20"/>
  <c r="U15" i="20"/>
  <c r="T15" i="20"/>
  <c r="S15" i="20"/>
  <c r="R15" i="20"/>
  <c r="X15" i="20"/>
  <c r="Q15" i="20"/>
  <c r="V14" i="20"/>
  <c r="L14" i="20"/>
  <c r="U14" i="20"/>
  <c r="T14" i="20"/>
  <c r="S14" i="20"/>
  <c r="R14" i="20"/>
  <c r="Q14" i="20"/>
  <c r="X14" i="20"/>
  <c r="V19" i="20"/>
  <c r="L19" i="20"/>
  <c r="T19" i="20"/>
  <c r="I19" i="20" s="1"/>
  <c r="S19" i="20"/>
  <c r="R19" i="20"/>
  <c r="Q19" i="20"/>
  <c r="V13" i="20"/>
  <c r="L13" i="20"/>
  <c r="U13" i="20"/>
  <c r="T13" i="20"/>
  <c r="S13" i="20"/>
  <c r="R13" i="20"/>
  <c r="Q13" i="20"/>
  <c r="X13" i="20"/>
  <c r="Z9" i="20"/>
  <c r="V9" i="20"/>
  <c r="U9" i="20"/>
  <c r="T9" i="20"/>
  <c r="I9" i="20"/>
  <c r="S9" i="20"/>
  <c r="R9" i="20"/>
  <c r="Q9" i="20"/>
  <c r="X9" i="20"/>
  <c r="L9" i="20"/>
  <c r="V16" i="20"/>
  <c r="L16" i="20"/>
  <c r="U16" i="20"/>
  <c r="T16" i="20"/>
  <c r="I16" i="20"/>
  <c r="S16" i="20"/>
  <c r="R16" i="20"/>
  <c r="Q16" i="20"/>
  <c r="X16" i="20"/>
  <c r="Z8" i="20"/>
  <c r="V8" i="20"/>
  <c r="L8" i="20"/>
  <c r="U8" i="20"/>
  <c r="T8" i="20"/>
  <c r="S8" i="20"/>
  <c r="R8" i="20"/>
  <c r="Q8" i="20"/>
  <c r="X8" i="20"/>
  <c r="V12" i="20"/>
  <c r="L12" i="20"/>
  <c r="U12" i="20"/>
  <c r="T12" i="20"/>
  <c r="I12" i="20"/>
  <c r="S12" i="20"/>
  <c r="R12" i="20"/>
  <c r="Q12" i="20"/>
  <c r="X12" i="20"/>
  <c r="V11" i="20"/>
  <c r="L11" i="20"/>
  <c r="U11" i="20"/>
  <c r="T11" i="20"/>
  <c r="S11" i="20"/>
  <c r="R11" i="20"/>
  <c r="Q11" i="20"/>
  <c r="X11" i="20"/>
  <c r="Z7" i="20"/>
  <c r="V7" i="20"/>
  <c r="L7" i="20"/>
  <c r="U7" i="20"/>
  <c r="T7" i="20"/>
  <c r="S7" i="20"/>
  <c r="R7" i="20"/>
  <c r="Q7" i="20"/>
  <c r="X7" i="20"/>
  <c r="Z6" i="20"/>
  <c r="V6" i="20"/>
  <c r="L6" i="20"/>
  <c r="U6" i="20"/>
  <c r="T6" i="20"/>
  <c r="S6" i="20"/>
  <c r="R6" i="20"/>
  <c r="Q6" i="20"/>
  <c r="X6" i="20"/>
  <c r="V5" i="20"/>
  <c r="L5" i="20"/>
  <c r="T5" i="20"/>
  <c r="I5" i="20"/>
  <c r="S5" i="20"/>
  <c r="R5" i="20"/>
  <c r="Q5" i="20"/>
  <c r="X5" i="20"/>
  <c r="X7" i="21"/>
  <c r="I6" i="21"/>
  <c r="I16" i="21"/>
  <c r="X9" i="21"/>
  <c r="I9" i="21"/>
  <c r="I10" i="21"/>
  <c r="I18" i="21"/>
  <c r="X10" i="21"/>
  <c r="X5" i="21"/>
  <c r="I11" i="21"/>
  <c r="I8" i="21"/>
  <c r="X20" i="21"/>
  <c r="M20" i="21"/>
  <c r="I14" i="21"/>
  <c r="X14" i="21"/>
  <c r="M14" i="21"/>
  <c r="X17" i="21"/>
  <c r="M17" i="21"/>
  <c r="X12" i="21"/>
  <c r="I13" i="21"/>
  <c r="M9" i="21"/>
  <c r="X13" i="21"/>
  <c r="X19" i="21"/>
  <c r="M19" i="21"/>
  <c r="X15" i="21"/>
  <c r="M15" i="21"/>
  <c r="X8" i="21"/>
  <c r="M8" i="21"/>
  <c r="M10" i="21"/>
  <c r="X18" i="21"/>
  <c r="M18" i="21"/>
  <c r="I11" i="20"/>
  <c r="X16" i="21"/>
  <c r="M16" i="21"/>
  <c r="X11" i="21"/>
  <c r="M11" i="21"/>
  <c r="X6" i="21"/>
  <c r="M6" i="21"/>
  <c r="M7" i="21"/>
  <c r="M5" i="21"/>
  <c r="I13" i="20"/>
  <c r="I10" i="20"/>
  <c r="I6" i="20"/>
  <c r="I15" i="20"/>
  <c r="I7" i="20"/>
  <c r="I8" i="20"/>
  <c r="I20" i="20"/>
  <c r="I14" i="20"/>
  <c r="M12" i="21"/>
  <c r="M13" i="21"/>
  <c r="F7" i="21"/>
  <c r="F6" i="21"/>
  <c r="F12" i="21"/>
  <c r="F16" i="21"/>
  <c r="F13" i="21"/>
  <c r="F14" i="21"/>
  <c r="F20" i="21"/>
  <c r="F18" i="21"/>
  <c r="F5" i="21"/>
  <c r="F11" i="21"/>
  <c r="F8" i="21"/>
  <c r="F9" i="21"/>
  <c r="F17" i="21"/>
  <c r="F15" i="21"/>
  <c r="F10" i="21"/>
  <c r="F19" i="21"/>
  <c r="M8" i="20"/>
  <c r="M20" i="20"/>
  <c r="M9" i="20"/>
  <c r="M15" i="20"/>
  <c r="M10" i="20"/>
  <c r="M7" i="20"/>
  <c r="M14" i="20"/>
  <c r="M17" i="20"/>
  <c r="M12" i="20"/>
  <c r="M16" i="20"/>
  <c r="M13" i="20"/>
  <c r="M18" i="20"/>
  <c r="M5" i="20"/>
  <c r="M6" i="20"/>
  <c r="M11" i="20"/>
  <c r="F5" i="20"/>
  <c r="F7" i="20"/>
  <c r="F12" i="20"/>
  <c r="F16" i="20"/>
  <c r="F13" i="20"/>
  <c r="F14" i="20"/>
  <c r="F17" i="20"/>
  <c r="F18" i="20"/>
  <c r="F6" i="20"/>
  <c r="F11" i="20"/>
  <c r="F8" i="20"/>
  <c r="F9" i="20"/>
  <c r="F19" i="20"/>
  <c r="H19" i="20"/>
  <c r="F15" i="20"/>
  <c r="F10" i="20"/>
  <c r="F20" i="20"/>
  <c r="U19" i="20"/>
  <c r="J19" i="20"/>
  <c r="V5" i="19"/>
  <c r="L5" i="19"/>
  <c r="J5" i="19"/>
  <c r="J11" i="19"/>
  <c r="J8" i="19"/>
  <c r="J15" i="19"/>
  <c r="J9" i="19"/>
  <c r="J10" i="19"/>
  <c r="J13" i="19"/>
  <c r="J17" i="19"/>
  <c r="J12" i="19"/>
  <c r="J18" i="19"/>
  <c r="J19" i="19"/>
  <c r="J7" i="19"/>
  <c r="J14" i="19"/>
  <c r="J16" i="19"/>
  <c r="Z16" i="19"/>
  <c r="J20" i="19"/>
  <c r="Z20" i="19"/>
  <c r="J6" i="19"/>
  <c r="Z6" i="19"/>
  <c r="V20" i="19"/>
  <c r="L20" i="19"/>
  <c r="U20" i="19"/>
  <c r="T20" i="19"/>
  <c r="S20" i="19"/>
  <c r="R20" i="19"/>
  <c r="Q20" i="19"/>
  <c r="V16" i="19"/>
  <c r="L16" i="19"/>
  <c r="U16" i="19"/>
  <c r="T16" i="19"/>
  <c r="S16" i="19"/>
  <c r="R16" i="19"/>
  <c r="Q16" i="19"/>
  <c r="X16" i="19"/>
  <c r="V14" i="19"/>
  <c r="L14" i="19"/>
  <c r="U14" i="19"/>
  <c r="T14" i="19"/>
  <c r="S14" i="19"/>
  <c r="R14" i="19"/>
  <c r="Q14" i="19"/>
  <c r="Z14" i="19"/>
  <c r="V7" i="19"/>
  <c r="L7" i="19"/>
  <c r="U7" i="19"/>
  <c r="T7" i="19"/>
  <c r="S7" i="19"/>
  <c r="R7" i="19"/>
  <c r="Q7" i="19"/>
  <c r="Z7" i="19"/>
  <c r="V19" i="19"/>
  <c r="L19" i="19"/>
  <c r="U19" i="19"/>
  <c r="T19" i="19"/>
  <c r="S19" i="19"/>
  <c r="R19" i="19"/>
  <c r="Q19" i="19"/>
  <c r="X19" i="19"/>
  <c r="Z19" i="19"/>
  <c r="V18" i="19"/>
  <c r="L18" i="19"/>
  <c r="U18" i="19"/>
  <c r="T18" i="19"/>
  <c r="S18" i="19"/>
  <c r="R18" i="19"/>
  <c r="Q18" i="19"/>
  <c r="Z18" i="19"/>
  <c r="V12" i="19"/>
  <c r="L12" i="19"/>
  <c r="U12" i="19"/>
  <c r="T12" i="19"/>
  <c r="S12" i="19"/>
  <c r="R12" i="19"/>
  <c r="Q12" i="19"/>
  <c r="Z12" i="19"/>
  <c r="V17" i="19"/>
  <c r="L17" i="19"/>
  <c r="U17" i="19"/>
  <c r="T17" i="19"/>
  <c r="S17" i="19"/>
  <c r="R17" i="19"/>
  <c r="Q17" i="19"/>
  <c r="Z17" i="19"/>
  <c r="V13" i="19"/>
  <c r="L13" i="19"/>
  <c r="U13" i="19"/>
  <c r="T13" i="19"/>
  <c r="S13" i="19"/>
  <c r="R13" i="19"/>
  <c r="Q13" i="19"/>
  <c r="X13" i="19"/>
  <c r="Z13" i="19"/>
  <c r="V10" i="19"/>
  <c r="L10" i="19"/>
  <c r="U10" i="19"/>
  <c r="T10" i="19"/>
  <c r="S10" i="19"/>
  <c r="R10" i="19"/>
  <c r="Q10" i="19"/>
  <c r="Z10" i="19"/>
  <c r="V9" i="19"/>
  <c r="L9" i="19"/>
  <c r="U9" i="19"/>
  <c r="T9" i="19"/>
  <c r="S9" i="19"/>
  <c r="R9" i="19"/>
  <c r="Q9" i="19"/>
  <c r="Z9" i="19"/>
  <c r="V15" i="19"/>
  <c r="L15" i="19"/>
  <c r="U15" i="19"/>
  <c r="T15" i="19"/>
  <c r="S15" i="19"/>
  <c r="R15" i="19"/>
  <c r="Q15" i="19"/>
  <c r="Z15" i="19"/>
  <c r="V8" i="19"/>
  <c r="L8" i="19"/>
  <c r="U8" i="19"/>
  <c r="T8" i="19"/>
  <c r="S8" i="19"/>
  <c r="R8" i="19"/>
  <c r="Q8" i="19"/>
  <c r="X8" i="19"/>
  <c r="Z8" i="19"/>
  <c r="V11" i="19"/>
  <c r="L11" i="19"/>
  <c r="U11" i="19"/>
  <c r="T11" i="19"/>
  <c r="S11" i="19"/>
  <c r="R11" i="19"/>
  <c r="Q11" i="19"/>
  <c r="Z11" i="19"/>
  <c r="V6" i="19"/>
  <c r="L6" i="19"/>
  <c r="U6" i="19"/>
  <c r="T6" i="19"/>
  <c r="S6" i="19"/>
  <c r="R6" i="19"/>
  <c r="Q6" i="19"/>
  <c r="U5" i="19"/>
  <c r="T5" i="19"/>
  <c r="S5" i="19"/>
  <c r="R5" i="19"/>
  <c r="Q5" i="19"/>
  <c r="Z5" i="19"/>
  <c r="X5" i="19"/>
  <c r="I6" i="19"/>
  <c r="F11" i="19"/>
  <c r="X11" i="19"/>
  <c r="X10" i="19"/>
  <c r="F18" i="19"/>
  <c r="X18" i="19"/>
  <c r="X6" i="19"/>
  <c r="X9" i="19"/>
  <c r="X12" i="19"/>
  <c r="X14" i="19"/>
  <c r="X20" i="19"/>
  <c r="M20" i="19"/>
  <c r="X15" i="19"/>
  <c r="X17" i="19"/>
  <c r="X7" i="19"/>
  <c r="F16" i="19"/>
  <c r="F10" i="19"/>
  <c r="F17" i="19"/>
  <c r="F20" i="19"/>
  <c r="I11" i="19"/>
  <c r="F15" i="19"/>
  <c r="M9" i="19"/>
  <c r="F7" i="19"/>
  <c r="F5" i="19"/>
  <c r="I8" i="19"/>
  <c r="I15" i="19"/>
  <c r="I18" i="19"/>
  <c r="I19" i="19"/>
  <c r="I7" i="19"/>
  <c r="I14" i="19"/>
  <c r="I16" i="19"/>
  <c r="I20" i="19"/>
  <c r="M8" i="19"/>
  <c r="M14" i="19"/>
  <c r="I5" i="19"/>
  <c r="I9" i="19"/>
  <c r="I10" i="19"/>
  <c r="I13" i="19"/>
  <c r="I17" i="19"/>
  <c r="I12" i="19"/>
  <c r="M19" i="19"/>
  <c r="M13" i="19"/>
  <c r="M12" i="19"/>
  <c r="M6" i="19"/>
  <c r="M5" i="19"/>
  <c r="M11" i="19"/>
  <c r="M15" i="19"/>
  <c r="M10" i="19"/>
  <c r="M17" i="19"/>
  <c r="M18" i="19"/>
  <c r="M7" i="19"/>
  <c r="M16" i="19"/>
  <c r="F6" i="19"/>
  <c r="F8" i="19"/>
  <c r="F9" i="19"/>
  <c r="F13" i="19"/>
  <c r="F12" i="19"/>
  <c r="F19" i="19"/>
  <c r="F14" i="19"/>
  <c r="Q20" i="18"/>
  <c r="V16" i="18"/>
  <c r="V19" i="18"/>
  <c r="V17" i="18"/>
  <c r="V18" i="18"/>
  <c r="V10" i="18"/>
  <c r="V20" i="18"/>
  <c r="V8" i="18"/>
  <c r="V11" i="18"/>
  <c r="V13" i="18"/>
  <c r="V7" i="18"/>
  <c r="V12" i="18"/>
  <c r="V14" i="18"/>
  <c r="V6" i="18"/>
  <c r="V15" i="18"/>
  <c r="V9" i="18"/>
  <c r="L13" i="18"/>
  <c r="L11" i="18"/>
  <c r="J20" i="18"/>
  <c r="J10" i="18"/>
  <c r="J18" i="18"/>
  <c r="J17" i="18"/>
  <c r="J19" i="18"/>
  <c r="J16" i="18"/>
  <c r="J9" i="18"/>
  <c r="J15" i="18"/>
  <c r="J6" i="18"/>
  <c r="J14" i="18"/>
  <c r="J12" i="18"/>
  <c r="J7" i="18"/>
  <c r="J13" i="18"/>
  <c r="J11" i="18"/>
  <c r="J8" i="18"/>
  <c r="Z8" i="18"/>
  <c r="Z13" i="18"/>
  <c r="Z7" i="18"/>
  <c r="Z12" i="18"/>
  <c r="Z14" i="18"/>
  <c r="Z6" i="18"/>
  <c r="Z15" i="18"/>
  <c r="Z9" i="18"/>
  <c r="Z16" i="18"/>
  <c r="Z19" i="18"/>
  <c r="Z17" i="18"/>
  <c r="Z18" i="18"/>
  <c r="Z10" i="18"/>
  <c r="Z20" i="18"/>
  <c r="J5" i="18"/>
  <c r="Z5" i="18"/>
  <c r="Q5" i="18"/>
  <c r="L20" i="18"/>
  <c r="U20" i="18"/>
  <c r="T20" i="18"/>
  <c r="I20" i="18"/>
  <c r="S20" i="18"/>
  <c r="R20" i="18"/>
  <c r="X20" i="18"/>
  <c r="U10" i="18"/>
  <c r="T10" i="18"/>
  <c r="S10" i="18"/>
  <c r="R10" i="18"/>
  <c r="Q10" i="18"/>
  <c r="L10" i="18"/>
  <c r="L18" i="18"/>
  <c r="U18" i="18"/>
  <c r="T18" i="18"/>
  <c r="S18" i="18"/>
  <c r="R18" i="18"/>
  <c r="Q18" i="18"/>
  <c r="X18" i="18"/>
  <c r="L17" i="18"/>
  <c r="U17" i="18"/>
  <c r="T17" i="18"/>
  <c r="S17" i="18"/>
  <c r="R17" i="18"/>
  <c r="Q17" i="18"/>
  <c r="U19" i="18"/>
  <c r="T19" i="18"/>
  <c r="S19" i="18"/>
  <c r="R19" i="18"/>
  <c r="Q19" i="18"/>
  <c r="L19" i="18"/>
  <c r="U16" i="18"/>
  <c r="T16" i="18"/>
  <c r="S16" i="18"/>
  <c r="R16" i="18"/>
  <c r="Q16" i="18"/>
  <c r="L16" i="18"/>
  <c r="U9" i="18"/>
  <c r="T9" i="18"/>
  <c r="S9" i="18"/>
  <c r="R9" i="18"/>
  <c r="Q9" i="18"/>
  <c r="L9" i="18"/>
  <c r="L15" i="18"/>
  <c r="U15" i="18"/>
  <c r="T15" i="18"/>
  <c r="S15" i="18"/>
  <c r="R15" i="18"/>
  <c r="Q15" i="18"/>
  <c r="L6" i="18"/>
  <c r="U6" i="18"/>
  <c r="T6" i="18"/>
  <c r="S6" i="18"/>
  <c r="R6" i="18"/>
  <c r="Q6" i="18"/>
  <c r="X6" i="18"/>
  <c r="U14" i="18"/>
  <c r="T14" i="18"/>
  <c r="S14" i="18"/>
  <c r="R14" i="18"/>
  <c r="Q14" i="18"/>
  <c r="L14" i="18"/>
  <c r="U12" i="18"/>
  <c r="T12" i="18"/>
  <c r="S12" i="18"/>
  <c r="R12" i="18"/>
  <c r="Q12" i="18"/>
  <c r="L12" i="18"/>
  <c r="L7" i="18"/>
  <c r="U7" i="18"/>
  <c r="T7" i="18"/>
  <c r="S7" i="18"/>
  <c r="R7" i="18"/>
  <c r="Q7" i="18"/>
  <c r="U13" i="18"/>
  <c r="T13" i="18"/>
  <c r="S13" i="18"/>
  <c r="R13" i="18"/>
  <c r="Q13" i="18"/>
  <c r="U11" i="18"/>
  <c r="T11" i="18"/>
  <c r="S11" i="18"/>
  <c r="R11" i="18"/>
  <c r="Q11" i="18"/>
  <c r="X11" i="18"/>
  <c r="Z11" i="18"/>
  <c r="U8" i="18"/>
  <c r="T8" i="18"/>
  <c r="S8" i="18"/>
  <c r="R8" i="18"/>
  <c r="Q8" i="18"/>
  <c r="L8" i="18"/>
  <c r="S5" i="18"/>
  <c r="R5" i="18"/>
  <c r="X8" i="18"/>
  <c r="X7" i="18"/>
  <c r="X15" i="18"/>
  <c r="X17" i="18"/>
  <c r="I11" i="18"/>
  <c r="X14" i="18"/>
  <c r="X16" i="18"/>
  <c r="X10" i="18"/>
  <c r="X13" i="18"/>
  <c r="X12" i="18"/>
  <c r="X9" i="18"/>
  <c r="X19" i="18"/>
  <c r="X5" i="18"/>
  <c r="F5" i="18"/>
  <c r="I9" i="18"/>
  <c r="M5" i="18"/>
  <c r="I19" i="18"/>
  <c r="I6" i="18"/>
  <c r="I12" i="18"/>
  <c r="I8" i="18"/>
  <c r="M14" i="18"/>
  <c r="M16" i="18"/>
  <c r="I14" i="18"/>
  <c r="I16" i="18"/>
  <c r="F19" i="18"/>
  <c r="I10" i="18"/>
  <c r="I13" i="18"/>
  <c r="F13" i="18"/>
  <c r="M11" i="18"/>
  <c r="M8" i="18"/>
  <c r="I7" i="18"/>
  <c r="I15" i="18"/>
  <c r="I17" i="18"/>
  <c r="I18" i="18"/>
  <c r="M10" i="18"/>
  <c r="M13" i="18"/>
  <c r="M6" i="18"/>
  <c r="M19" i="18"/>
  <c r="F17" i="18"/>
  <c r="F20" i="18"/>
  <c r="F8" i="18"/>
  <c r="M7" i="18"/>
  <c r="M15" i="18"/>
  <c r="M17" i="18"/>
  <c r="F18" i="18"/>
  <c r="F11" i="18"/>
  <c r="M12" i="18"/>
  <c r="M9" i="18"/>
  <c r="F16" i="18"/>
  <c r="M18" i="18"/>
  <c r="F10" i="18"/>
  <c r="M20" i="18"/>
  <c r="F7" i="18"/>
  <c r="F12" i="18"/>
  <c r="F14" i="18"/>
  <c r="F6" i="18"/>
  <c r="F15" i="18"/>
  <c r="F9" i="18"/>
  <c r="M5" i="29" l="1"/>
  <c r="M8" i="29"/>
  <c r="M7" i="29"/>
  <c r="M6" i="29"/>
  <c r="M10" i="29"/>
  <c r="M16" i="29"/>
  <c r="M18" i="29"/>
  <c r="X19" i="20"/>
  <c r="M19" i="20" s="1"/>
</calcChain>
</file>

<file path=xl/sharedStrings.xml><?xml version="1.0" encoding="utf-8"?>
<sst xmlns="http://schemas.openxmlformats.org/spreadsheetml/2006/main" count="847" uniqueCount="100">
  <si>
    <t>Org</t>
  </si>
  <si>
    <t>CR
มากกว่า(1.50)</t>
  </si>
  <si>
    <t>QR
มากกว่า(1.00)</t>
  </si>
  <si>
    <t>Cash
มากกว่า(0.80)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</si>
  <si>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</si>
  <si>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</si>
  <si>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</si>
  <si>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</si>
  <si>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</si>
  <si>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</si>
  <si>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</si>
  <si>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</si>
  <si>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</si>
  <si>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</si>
  <si>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</si>
  <si>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</si>
  <si>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</si>
  <si>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</si>
  <si>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</si>
  <si>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</si>
  <si>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</si>
  <si>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</si>
  <si>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</si>
  <si>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</si>
  <si>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หนี้สินหมุนเวียน</t>
  </si>
  <si>
    <t>QR = Quick ration = เงินสด + ลูกหนี้สุทธิ / หนี้สินหมุนเวียน = &gt;1.0</t>
  </si>
  <si>
    <t>Cash = Cash ration = เงินสด / หนี้สินหมุนเวียน = &gt;0.8</t>
  </si>
  <si>
    <t xml:space="preserve">เงินสดที่ปลอดภาระ         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</si>
  <si>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</si>
  <si>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</si>
  <si>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</si>
  <si>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</si>
  <si>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</si>
  <si>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</si>
  <si>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ผลการประเมินภาวะวิกฤติ พฤศจิกายน ปีงบประมาณ 2559</t>
  </si>
  <si>
    <t>ผลการประเมินภาวะวิกฤติ ตุลาคม ปีงบประมาณ 2559</t>
  </si>
  <si>
    <t>ผลการประเมินภาวะวิกฤติ ธันวาคม ปีงบประมาณ 2559</t>
  </si>
  <si>
    <t>ผลการประเมินภาวะวิกฤติ มกราคม ปีงบประมาณ 2559</t>
  </si>
  <si>
    <t>ผลการประเมินภาวะวิกฤติ กุมภาพันธ์ ปีงบประมาณ 2559</t>
  </si>
  <si>
    <t>Risk Scoring เดือน กพ 60</t>
  </si>
  <si>
    <t>NI = Net Income = กำไรสุทธิ = รายได้ - ค่าใช้จ่าย (มาจากดาวน์โหลด ข้อ 306) มาจากงบแสดงผลการดำเนินงาน (งบกำไรขาดทุน ตั้งแต่ต้นงวดถึงเดือนปัจจุบัน)</t>
  </si>
  <si>
    <t>Risk Score = คะแนนประเมิณภาวะวิกฤติ คือ ผลรวมของ Liquid Index + Status Index + Survive Index (7 คะแนน = วิกฤติมากสุด)(0 คะแนน = ภาวะปกติ)</t>
  </si>
  <si>
    <t>หน่วยบริการ</t>
  </si>
  <si>
    <t>Risk Score</t>
  </si>
  <si>
    <t>ปีงบประมาณ 2559</t>
  </si>
  <si>
    <r>
      <t xml:space="preserve">Liquid Index = ดัชนีวัดสภาพคล่องทางการเงิน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</si>
  <si>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</si>
  <si>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b/>
        <u/>
        <sz val="16"/>
        <rFont val="TH SarabunPSK"/>
        <family val="2"/>
      </rPr>
      <t>ประเมิณโดย</t>
    </r>
    <r>
      <rPr>
        <b/>
        <sz val="16"/>
        <rFont val="TH SarabunPSK"/>
        <family val="2"/>
      </rPr>
      <t xml:space="preserve">  1. ถ้า Status Index = 0       Suvive Index จะ = 0  (ถ้า กำไรสุทธิ เป็นบวก ไม่ต้องหาค่าเฉลี่ย คะแนน = 0)</t>
    </r>
  </si>
  <si>
    <t>ผลการประเมินภาวะวิกฤติ มีนาคม ปีงบประมาณ 2559</t>
  </si>
  <si>
    <t>ประเภทความเสี่ยง Liquid Index (ดัชนีวัดสภาพคล่องทางการเงิน)</t>
  </si>
  <si>
    <t>ประเภทความเสี่ยง status Index  (ดัชนีวัดสถานะทางการเงิน)</t>
  </si>
  <si>
    <t>ประเภทความเสี่ยง Survive Index  (ดัชนีวัดความอยู่รอด)</t>
  </si>
  <si>
    <t>Risk Scoring มี.ค.59</t>
  </si>
  <si>
    <t>Risk Scoring เดือน ก.พ. 59</t>
  </si>
  <si>
    <t>น้ำหนักคะแนน</t>
  </si>
  <si>
    <t>NWC
ทุนสำรอง (-)</t>
  </si>
  <si>
    <t>NI กำไร(ขาดทุน) รวมค่าเสื่อม
(-)</t>
  </si>
  <si>
    <t xml:space="preserve">ANI กำไร(ขาดทุน) หาร จำนวนเดือน </t>
  </si>
  <si>
    <t xml:space="preserve">       Nwc/ANI          &lt;3เดือน Risk=2    &lt;6เดือน Risk=1   มากกว่า6 เดือน=0</t>
  </si>
  <si>
    <t>Risk Scoring เม.ย.59</t>
  </si>
  <si>
    <t>ผลการประเมินภาวะวิกฤติ เมษายน ปีงบประมาณ 2559</t>
  </si>
  <si>
    <t>Risk Scoring พ.ค.59</t>
  </si>
  <si>
    <t>ผลการประเมินภาวะวิกฤติ พฤษภาคม ปีงบประมาณ 2559</t>
  </si>
  <si>
    <t>C</t>
  </si>
  <si>
    <t>D</t>
  </si>
  <si>
    <t>E</t>
  </si>
  <si>
    <t>G</t>
  </si>
  <si>
    <t>H</t>
  </si>
  <si>
    <t>K</t>
  </si>
  <si>
    <t>ผลการประเมินภาวะวิกฤติ มิถุนายน ปีงบประมาณ 2559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</si>
  <si>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</si>
  <si>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</si>
  <si>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</si>
  <si>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</si>
  <si>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</si>
  <si>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</si>
  <si>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</si>
  <si>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</si>
  <si>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M</t>
  </si>
  <si>
    <t>ผลการประเมินภาวะวิกฤติ กรกฏาคม ปีงบประมาณ 2559</t>
  </si>
  <si>
    <t>ผลการประเมินภาวะวิกฤติ สิงหาคม ปีงบประมาณ 2559</t>
  </si>
  <si>
    <t>ผลการประเมินภาวะวิกฤติ กันยายน ปีงบประมาณ 2559</t>
  </si>
  <si>
    <t>Risk Scoring มิ.ย.59</t>
  </si>
  <si>
    <t>Risk Scoring ก.ค.59</t>
  </si>
  <si>
    <t>Risk Scoring ส.ค.59</t>
  </si>
  <si>
    <t>Risk Scoring ก.ย.59</t>
  </si>
  <si>
    <t>Risk Scoring ม.ค.59</t>
  </si>
  <si>
    <t>Risk Scoring ก.พ.59</t>
  </si>
  <si>
    <r>
      <t xml:space="preserve">เงินสดและลูกหนี้           </t>
    </r>
    <r>
      <rPr>
        <b/>
        <sz val="14"/>
        <color indexed="56"/>
        <rFont val="Tahoma"/>
        <family val="2"/>
        <scheme val="major"/>
      </rPr>
      <t xml:space="preserve">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</si>
  <si>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  <scheme val="major"/>
      </rPr>
      <t>"</t>
    </r>
  </si>
  <si>
    <r>
      <t xml:space="preserve">สินทรัพย์หมุนเวียน        </t>
    </r>
    <r>
      <rPr>
        <b/>
        <sz val="14"/>
        <color indexed="56"/>
        <rFont val="Tahoma"/>
        <family val="2"/>
        <scheme val="major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</si>
  <si>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  <scheme val="major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</si>
  <si>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  <scheme val="major"/>
      </rPr>
      <t>ประเมิณโดย</t>
    </r>
    <r>
      <rPr>
        <sz val="14"/>
        <color indexed="8"/>
        <rFont val="Tahoma"/>
        <family val="2"/>
        <scheme val="major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</si>
  <si>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  <scheme val="major"/>
      </rPr>
      <t>ประเมิณโดย</t>
    </r>
    <r>
      <rPr>
        <sz val="14"/>
        <color indexed="8"/>
        <rFont val="Tahoma"/>
        <family val="2"/>
        <scheme val="major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</si>
  <si>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  <scheme val="major"/>
      </rPr>
      <t>ประเมิณโดย</t>
    </r>
    <r>
      <rPr>
        <b/>
        <sz val="14"/>
        <color indexed="8"/>
        <rFont val="Tahoma"/>
        <family val="2"/>
        <scheme val="major"/>
      </rPr>
      <t xml:space="preserve">  </t>
    </r>
    <r>
      <rPr>
        <sz val="14"/>
        <color indexed="8"/>
        <rFont val="Tahoma"/>
        <family val="2"/>
        <scheme val="major"/>
      </rPr>
      <t>1. ถ้า Status Index = 0       Suvive Index จะ = 0  (</t>
    </r>
    <r>
      <rPr>
        <sz val="14"/>
        <color indexed="30"/>
        <rFont val="Tahoma"/>
        <family val="2"/>
        <scheme val="major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</si>
  <si>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  <scheme val="major"/>
      </rPr>
      <t>(7 คะแนน = วิกฤติมากสุด)</t>
    </r>
    <r>
      <rPr>
        <b/>
        <sz val="14"/>
        <color indexed="30"/>
        <rFont val="Tahoma"/>
        <family val="2"/>
        <scheme val="major"/>
      </rPr>
      <t>(0 คะแนน = ภาวะปกติ)</t>
    </r>
  </si>
  <si>
    <t>85-53</t>
  </si>
  <si>
    <t>Risk Scoring ต.ค.58</t>
  </si>
  <si>
    <t>Risk Scoring พ.ย.58</t>
  </si>
  <si>
    <t>Risk Scoring ธ.ค.58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</si>
</sst>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#,##0.00_ ;\-#,##0.00\ "/>
  </numFmts>
  <fonts count="5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b/>
      <sz val="14"/>
      <color indexed="30"/>
      <name val="Tahoma"/>
      <family val="2"/>
    </font>
    <font>
      <u/>
      <sz val="14"/>
      <color indexed="8"/>
      <name val="Tahoma"/>
      <family val="2"/>
    </font>
    <font>
      <sz val="14"/>
      <color indexed="30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color rgb="FF000000"/>
      <name val="Tahoma"/>
      <family val="2"/>
    </font>
    <font>
      <b/>
      <sz val="22"/>
      <color rgb="FFFF0000"/>
      <name val="TH SarabunPSK"/>
      <family val="2"/>
    </font>
    <font>
      <sz val="22"/>
      <color theme="1"/>
      <name val="TH SarabunPSK"/>
      <family val="2"/>
    </font>
    <font>
      <sz val="22"/>
      <color rgb="FFFF0000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rgb="FF000000"/>
      <name val="Tahoma"/>
      <family val="2"/>
      <scheme val="minor"/>
    </font>
    <font>
      <b/>
      <sz val="14"/>
      <color rgb="FFFF0000"/>
      <name val="Tahoma"/>
      <family val="2"/>
      <scheme val="minor"/>
    </font>
    <font>
      <b/>
      <sz val="14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14"/>
      <color rgb="FF002060"/>
      <name val="Tahoma"/>
      <family val="2"/>
      <scheme val="minor"/>
    </font>
    <font>
      <sz val="14"/>
      <color rgb="FF002060"/>
      <name val="Tahoma"/>
      <family val="2"/>
      <scheme val="minor"/>
    </font>
    <font>
      <b/>
      <sz val="14"/>
      <color rgb="FF0070C0"/>
      <name val="Tahoma"/>
      <family val="2"/>
      <scheme val="minor"/>
    </font>
    <font>
      <sz val="14"/>
      <name val="Tahoma"/>
      <family val="2"/>
      <scheme val="minor"/>
    </font>
    <font>
      <b/>
      <sz val="14"/>
      <color rgb="FFFD502F"/>
      <name val="Tahoma"/>
      <family val="2"/>
      <scheme val="minor"/>
    </font>
    <font>
      <b/>
      <i/>
      <sz val="14"/>
      <color indexed="8"/>
      <name val="Tahoma"/>
      <family val="2"/>
      <scheme val="minor"/>
    </font>
    <font>
      <b/>
      <sz val="14"/>
      <color indexed="8"/>
      <name val="Tahoma"/>
      <family val="2"/>
      <scheme val="minor"/>
    </font>
    <font>
      <sz val="14"/>
      <color rgb="FF000000"/>
      <name val="Tahoma"/>
      <family val="2"/>
      <scheme val="minor"/>
    </font>
    <font>
      <b/>
      <sz val="14"/>
      <color rgb="FFFF0000"/>
      <name val="Tahoma"/>
      <family val="2"/>
      <scheme val="major"/>
    </font>
    <font>
      <b/>
      <sz val="14"/>
      <name val="Tahoma"/>
      <family val="2"/>
      <scheme val="major"/>
    </font>
    <font>
      <b/>
      <sz val="14"/>
      <color theme="1"/>
      <name val="Tahoma"/>
      <family val="2"/>
      <scheme val="major"/>
    </font>
    <font>
      <sz val="14"/>
      <color theme="1"/>
      <name val="Tahoma"/>
      <family val="2"/>
      <scheme val="major"/>
    </font>
    <font>
      <b/>
      <sz val="14"/>
      <color rgb="FF000000"/>
      <name val="Tahoma"/>
      <family val="2"/>
      <scheme val="major"/>
    </font>
    <font>
      <b/>
      <sz val="14"/>
      <color indexed="8"/>
      <name val="Tahoma"/>
      <family val="2"/>
      <scheme val="major"/>
    </font>
    <font>
      <sz val="14"/>
      <color rgb="FF000000"/>
      <name val="Tahoma"/>
      <family val="2"/>
      <scheme val="major"/>
    </font>
    <font>
      <b/>
      <i/>
      <sz val="14"/>
      <color indexed="8"/>
      <name val="Tahoma"/>
      <family val="2"/>
      <scheme val="major"/>
    </font>
    <font>
      <sz val="14"/>
      <color rgb="FFFF0000"/>
      <name val="Tahoma"/>
      <family val="2"/>
      <scheme val="major"/>
    </font>
    <font>
      <b/>
      <sz val="14"/>
      <color rgb="FF002060"/>
      <name val="Tahoma"/>
      <family val="2"/>
      <scheme val="major"/>
    </font>
    <font>
      <sz val="14"/>
      <color rgb="FF002060"/>
      <name val="Tahoma"/>
      <family val="2"/>
      <scheme val="major"/>
    </font>
    <font>
      <b/>
      <sz val="14"/>
      <color indexed="56"/>
      <name val="Tahoma"/>
      <family val="2"/>
      <scheme val="major"/>
    </font>
    <font>
      <b/>
      <sz val="14"/>
      <color indexed="30"/>
      <name val="Tahoma"/>
      <family val="2"/>
      <scheme val="major"/>
    </font>
    <font>
      <u/>
      <sz val="14"/>
      <color indexed="8"/>
      <name val="Tahoma"/>
      <family val="2"/>
      <scheme val="major"/>
    </font>
    <font>
      <sz val="14"/>
      <color indexed="8"/>
      <name val="Tahoma"/>
      <family val="2"/>
      <scheme val="major"/>
    </font>
    <font>
      <sz val="14"/>
      <color indexed="30"/>
      <name val="Tahoma"/>
      <family val="2"/>
      <scheme val="major"/>
    </font>
    <font>
      <b/>
      <sz val="14"/>
      <color rgb="FF0070C0"/>
      <name val="Tahoma"/>
      <family val="2"/>
      <scheme val="major"/>
    </font>
    <font>
      <b/>
      <sz val="14"/>
      <color indexed="10"/>
      <name val="Tahoma"/>
      <family val="2"/>
      <scheme val="major"/>
    </font>
    <font>
      <b/>
      <sz val="22"/>
      <color theme="1"/>
      <name val="TH SarabunPSK"/>
      <family val="2"/>
    </font>
    <font>
      <sz val="25"/>
      <color rgb="FFFF0000"/>
      <name val="TH SarabunPSK"/>
      <family val="2"/>
    </font>
    <font>
      <sz val="25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502F"/>
        <bgColor rgb="FFFF6600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13" fillId="0" borderId="9" xfId="0" applyFont="1" applyBorder="1" applyAlignment="1">
      <alignment horizontal="left" wrapText="1" readingOrder="1"/>
    </xf>
    <xf numFmtId="4" fontId="1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 readingOrder="1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11" borderId="1" xfId="0" applyFont="1" applyFill="1" applyBorder="1" applyAlignment="1">
      <alignment horizontal="center" wrapText="1" readingOrder="1"/>
    </xf>
    <xf numFmtId="0" fontId="3" fillId="10" borderId="1" xfId="0" applyFont="1" applyFill="1" applyBorder="1" applyAlignment="1">
      <alignment horizontal="center" wrapText="1" readingOrder="1"/>
    </xf>
    <xf numFmtId="0" fontId="3" fillId="12" borderId="1" xfId="0" applyFont="1" applyFill="1" applyBorder="1" applyAlignment="1">
      <alignment horizontal="center" wrapText="1" readingOrder="1"/>
    </xf>
    <xf numFmtId="0" fontId="3" fillId="13" borderId="1" xfId="0" applyFont="1" applyFill="1" applyBorder="1" applyAlignment="1">
      <alignment horizontal="center" wrapText="1" readingOrder="1"/>
    </xf>
    <xf numFmtId="0" fontId="3" fillId="14" borderId="1" xfId="0" applyFont="1" applyFill="1" applyBorder="1" applyAlignment="1">
      <alignment horizontal="center" wrapText="1" readingOrder="1"/>
    </xf>
    <xf numFmtId="0" fontId="3" fillId="15" borderId="1" xfId="0" applyFont="1" applyFill="1" applyBorder="1" applyAlignment="1">
      <alignment horizontal="center" wrapText="1" readingOrder="1"/>
    </xf>
    <xf numFmtId="0" fontId="17" fillId="0" borderId="0" xfId="0" applyFont="1"/>
    <xf numFmtId="0" fontId="18" fillId="0" borderId="11" xfId="0" applyFont="1" applyBorder="1" applyAlignment="1">
      <alignment vertical="center"/>
    </xf>
    <xf numFmtId="0" fontId="17" fillId="0" borderId="9" xfId="0" applyFont="1" applyBorder="1"/>
    <xf numFmtId="0" fontId="17" fillId="0" borderId="0" xfId="0" applyFont="1" applyAlignment="1">
      <alignment wrapText="1"/>
    </xf>
    <xf numFmtId="0" fontId="17" fillId="17" borderId="0" xfId="0" applyFont="1" applyFill="1" applyAlignment="1">
      <alignment wrapText="1"/>
    </xf>
    <xf numFmtId="0" fontId="17" fillId="17" borderId="0" xfId="0" applyFont="1" applyFill="1"/>
    <xf numFmtId="0" fontId="17" fillId="0" borderId="0" xfId="0" applyFont="1" applyAlignment="1"/>
    <xf numFmtId="0" fontId="19" fillId="0" borderId="9" xfId="0" applyFont="1" applyFill="1" applyBorder="1" applyAlignment="1">
      <alignment horizontal="left" wrapText="1" readingOrder="1"/>
    </xf>
    <xf numFmtId="3" fontId="20" fillId="0" borderId="9" xfId="0" applyNumberFormat="1" applyFont="1" applyBorder="1" applyAlignment="1">
      <alignment horizontal="center"/>
    </xf>
    <xf numFmtId="4" fontId="18" fillId="0" borderId="9" xfId="0" applyNumberFormat="1" applyFont="1" applyFill="1" applyBorder="1" applyAlignment="1">
      <alignment horizontal="center" wrapText="1" readingOrder="1"/>
    </xf>
    <xf numFmtId="3" fontId="20" fillId="0" borderId="9" xfId="0" applyNumberFormat="1" applyFont="1" applyFill="1" applyBorder="1" applyAlignment="1">
      <alignment horizontal="center" wrapText="1" readingOrder="1"/>
    </xf>
    <xf numFmtId="3" fontId="21" fillId="5" borderId="9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189" fontId="18" fillId="0" borderId="9" xfId="0" applyNumberFormat="1" applyFont="1" applyFill="1" applyBorder="1" applyAlignment="1">
      <alignment horizontal="center" wrapText="1" readingOrder="1"/>
    </xf>
    <xf numFmtId="0" fontId="19" fillId="0" borderId="9" xfId="0" applyFont="1" applyBorder="1" applyAlignment="1">
      <alignment horizontal="left" wrapText="1" readingOrder="1"/>
    </xf>
    <xf numFmtId="0" fontId="18" fillId="6" borderId="9" xfId="0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 wrapText="1" readingOrder="1"/>
    </xf>
    <xf numFmtId="0" fontId="18" fillId="6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3" fontId="21" fillId="0" borderId="9" xfId="0" applyNumberFormat="1" applyFont="1" applyFill="1" applyBorder="1" applyAlignment="1">
      <alignment horizontal="center" wrapText="1" readingOrder="1"/>
    </xf>
    <xf numFmtId="0" fontId="18" fillId="9" borderId="9" xfId="0" applyFont="1" applyFill="1" applyBorder="1" applyAlignment="1">
      <alignment horizontal="center"/>
    </xf>
    <xf numFmtId="0" fontId="22" fillId="0" borderId="0" xfId="0" applyFont="1" applyAlignment="1"/>
    <xf numFmtId="3" fontId="18" fillId="0" borderId="1" xfId="0" applyNumberFormat="1" applyFont="1" applyFill="1" applyBorder="1" applyAlignment="1">
      <alignment horizontal="center" wrapText="1" readingOrder="1"/>
    </xf>
    <xf numFmtId="0" fontId="18" fillId="0" borderId="0" xfId="0" applyFont="1"/>
    <xf numFmtId="2" fontId="17" fillId="0" borderId="0" xfId="0" applyNumberFormat="1" applyFont="1"/>
    <xf numFmtId="17" fontId="17" fillId="0" borderId="0" xfId="0" applyNumberFormat="1" applyFont="1" applyBorder="1" applyAlignment="1">
      <alignment horizontal="center"/>
    </xf>
    <xf numFmtId="43" fontId="17" fillId="0" borderId="0" xfId="1" applyFont="1" applyFill="1" applyBorder="1"/>
    <xf numFmtId="43" fontId="17" fillId="0" borderId="0" xfId="1" applyFont="1"/>
    <xf numFmtId="43" fontId="23" fillId="0" borderId="0" xfId="1" applyFont="1" applyFill="1" applyBorder="1" applyAlignment="1">
      <alignment horizontal="center" vertical="center"/>
    </xf>
    <xf numFmtId="187" fontId="23" fillId="0" borderId="0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3" fontId="24" fillId="0" borderId="1" xfId="1" applyFont="1" applyFill="1" applyBorder="1" applyAlignment="1"/>
    <xf numFmtId="43" fontId="24" fillId="0" borderId="1" xfId="1" applyFont="1" applyBorder="1" applyAlignment="1"/>
    <xf numFmtId="0" fontId="17" fillId="0" borderId="0" xfId="0" applyFont="1" applyAlignment="1">
      <alignment horizontal="left" vertical="center"/>
    </xf>
    <xf numFmtId="43" fontId="24" fillId="0" borderId="1" xfId="1" applyFont="1" applyFill="1" applyBorder="1" applyAlignment="1">
      <alignment vertical="center"/>
    </xf>
    <xf numFmtId="43" fontId="24" fillId="0" borderId="7" xfId="1" applyFont="1" applyBorder="1" applyAlignment="1"/>
    <xf numFmtId="43" fontId="23" fillId="0" borderId="7" xfId="1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43" fontId="24" fillId="0" borderId="5" xfId="1" applyFont="1" applyBorder="1" applyAlignment="1">
      <alignment horizontal="left" vertical="center"/>
    </xf>
    <xf numFmtId="43" fontId="24" fillId="0" borderId="6" xfId="1" applyFont="1" applyBorder="1" applyAlignment="1">
      <alignment horizontal="left" vertical="center"/>
    </xf>
    <xf numFmtId="43" fontId="24" fillId="0" borderId="6" xfId="1" applyFont="1" applyBorder="1" applyAlignment="1">
      <alignment vertical="center"/>
    </xf>
    <xf numFmtId="187" fontId="23" fillId="0" borderId="6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87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3" fontId="24" fillId="0" borderId="0" xfId="1" applyFont="1"/>
    <xf numFmtId="43" fontId="25" fillId="0" borderId="0" xfId="1" applyFont="1" applyFill="1"/>
    <xf numFmtId="0" fontId="25" fillId="0" borderId="0" xfId="0" applyFont="1" applyFill="1" applyAlignment="1">
      <alignment horizontal="center"/>
    </xf>
    <xf numFmtId="17" fontId="17" fillId="0" borderId="0" xfId="0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43" fontId="22" fillId="0" borderId="0" xfId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26" fillId="0" borderId="0" xfId="0" applyFont="1"/>
    <xf numFmtId="0" fontId="18" fillId="0" borderId="0" xfId="0" applyFont="1" applyAlignment="1">
      <alignment horizontal="center"/>
    </xf>
    <xf numFmtId="2" fontId="21" fillId="0" borderId="9" xfId="0" applyNumberFormat="1" applyFont="1" applyBorder="1" applyAlignment="1">
      <alignment horizontal="center"/>
    </xf>
    <xf numFmtId="4" fontId="18" fillId="0" borderId="9" xfId="0" applyNumberFormat="1" applyFont="1" applyBorder="1" applyAlignment="1">
      <alignment horizontal="center"/>
    </xf>
    <xf numFmtId="4" fontId="20" fillId="0" borderId="9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7" fillId="0" borderId="9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3" fontId="21" fillId="0" borderId="9" xfId="1" applyFont="1" applyFill="1" applyBorder="1" applyAlignment="1">
      <alignment horizontal="center"/>
    </xf>
    <xf numFmtId="2" fontId="27" fillId="0" borderId="9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3" fontId="18" fillId="0" borderId="9" xfId="1" applyFont="1" applyFill="1" applyBorder="1"/>
    <xf numFmtId="43" fontId="18" fillId="16" borderId="9" xfId="1" applyFont="1" applyFill="1" applyBorder="1"/>
    <xf numFmtId="4" fontId="18" fillId="0" borderId="0" xfId="0" applyNumberFormat="1" applyFont="1" applyFill="1" applyBorder="1" applyAlignment="1">
      <alignment horizontal="center" wrapText="1" readingOrder="1"/>
    </xf>
    <xf numFmtId="0" fontId="18" fillId="0" borderId="9" xfId="0" applyFont="1" applyBorder="1" applyAlignment="1">
      <alignment horizontal="center"/>
    </xf>
    <xf numFmtId="3" fontId="21" fillId="5" borderId="1" xfId="0" applyNumberFormat="1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43" fontId="23" fillId="0" borderId="7" xfId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/>
    </xf>
    <xf numFmtId="43" fontId="22" fillId="0" borderId="9" xfId="1" applyFont="1" applyBorder="1"/>
    <xf numFmtId="43" fontId="22" fillId="0" borderId="9" xfId="1" applyFont="1" applyFill="1" applyBorder="1"/>
    <xf numFmtId="4" fontId="32" fillId="0" borderId="9" xfId="0" applyNumberFormat="1" applyFont="1" applyBorder="1" applyAlignment="1">
      <alignment horizontal="center"/>
    </xf>
    <xf numFmtId="0" fontId="34" fillId="0" borderId="0" xfId="0" applyFont="1"/>
    <xf numFmtId="0" fontId="33" fillId="0" borderId="11" xfId="0" applyFont="1" applyBorder="1" applyAlignment="1">
      <alignment vertical="center"/>
    </xf>
    <xf numFmtId="0" fontId="34" fillId="0" borderId="9" xfId="0" applyFont="1" applyBorder="1"/>
    <xf numFmtId="0" fontId="34" fillId="0" borderId="0" xfId="0" applyFont="1" applyAlignment="1">
      <alignment wrapText="1"/>
    </xf>
    <xf numFmtId="0" fontId="34" fillId="17" borderId="0" xfId="0" applyFont="1" applyFill="1" applyAlignment="1">
      <alignment wrapText="1"/>
    </xf>
    <xf numFmtId="0" fontId="34" fillId="17" borderId="0" xfId="0" applyFont="1" applyFill="1"/>
    <xf numFmtId="0" fontId="34" fillId="0" borderId="0" xfId="0" applyFont="1" applyAlignment="1"/>
    <xf numFmtId="3" fontId="31" fillId="0" borderId="9" xfId="0" applyNumberFormat="1" applyFont="1" applyBorder="1" applyAlignment="1">
      <alignment horizontal="center"/>
    </xf>
    <xf numFmtId="4" fontId="33" fillId="0" borderId="9" xfId="0" applyNumberFormat="1" applyFont="1" applyFill="1" applyBorder="1" applyAlignment="1">
      <alignment horizontal="center" wrapText="1" readingOrder="1"/>
    </xf>
    <xf numFmtId="3" fontId="31" fillId="0" borderId="9" xfId="0" applyNumberFormat="1" applyFont="1" applyFill="1" applyBorder="1" applyAlignment="1">
      <alignment horizontal="center" wrapText="1" readingOrder="1"/>
    </xf>
    <xf numFmtId="3" fontId="32" fillId="5" borderId="9" xfId="0" applyNumberFormat="1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189" fontId="33" fillId="0" borderId="9" xfId="0" applyNumberFormat="1" applyFont="1" applyFill="1" applyBorder="1" applyAlignment="1">
      <alignment horizontal="center" wrapText="1" readingOrder="1"/>
    </xf>
    <xf numFmtId="0" fontId="33" fillId="8" borderId="9" xfId="0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 wrapText="1" readingOrder="1"/>
    </xf>
    <xf numFmtId="3" fontId="33" fillId="0" borderId="9" xfId="0" applyNumberFormat="1" applyFont="1" applyFill="1" applyBorder="1" applyAlignment="1">
      <alignment horizontal="center"/>
    </xf>
    <xf numFmtId="0" fontId="33" fillId="9" borderId="9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 wrapText="1" readingOrder="1"/>
    </xf>
    <xf numFmtId="4" fontId="32" fillId="0" borderId="0" xfId="0" applyNumberFormat="1" applyFont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3" fontId="33" fillId="0" borderId="9" xfId="0" applyNumberFormat="1" applyFont="1" applyFill="1" applyBorder="1" applyAlignment="1">
      <alignment horizontal="center" wrapText="1" readingOrder="1"/>
    </xf>
    <xf numFmtId="0" fontId="33" fillId="6" borderId="9" xfId="0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0" fontId="39" fillId="0" borderId="0" xfId="0" applyFont="1" applyAlignment="1"/>
    <xf numFmtId="0" fontId="33" fillId="0" borderId="0" xfId="0" applyFont="1"/>
    <xf numFmtId="2" fontId="34" fillId="0" borderId="0" xfId="0" applyNumberFormat="1" applyFont="1"/>
    <xf numFmtId="17" fontId="34" fillId="0" borderId="0" xfId="0" applyNumberFormat="1" applyFont="1" applyBorder="1" applyAlignment="1">
      <alignment horizontal="center"/>
    </xf>
    <xf numFmtId="43" fontId="34" fillId="0" borderId="0" xfId="1" applyFont="1" applyFill="1" applyBorder="1"/>
    <xf numFmtId="43" fontId="34" fillId="0" borderId="0" xfId="1" applyFont="1"/>
    <xf numFmtId="43" fontId="40" fillId="0" borderId="0" xfId="1" applyFont="1" applyFill="1" applyBorder="1" applyAlignment="1">
      <alignment horizontal="center" vertical="center"/>
    </xf>
    <xf numFmtId="187" fontId="40" fillId="0" borderId="0" xfId="1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43" fontId="41" fillId="0" borderId="1" xfId="1" applyFont="1" applyFill="1" applyBorder="1" applyAlignment="1"/>
    <xf numFmtId="43" fontId="41" fillId="0" borderId="1" xfId="1" applyFont="1" applyBorder="1" applyAlignment="1"/>
    <xf numFmtId="0" fontId="34" fillId="0" borderId="0" xfId="0" applyFont="1" applyAlignment="1">
      <alignment horizontal="left" vertical="center"/>
    </xf>
    <xf numFmtId="43" fontId="41" fillId="0" borderId="1" xfId="1" applyFont="1" applyFill="1" applyBorder="1" applyAlignment="1">
      <alignment vertical="center"/>
    </xf>
    <xf numFmtId="43" fontId="41" fillId="0" borderId="7" xfId="1" applyFont="1" applyBorder="1" applyAlignment="1"/>
    <xf numFmtId="43" fontId="40" fillId="0" borderId="7" xfId="1" applyFont="1" applyBorder="1" applyAlignment="1">
      <alignment horizontal="center" vertical="center"/>
    </xf>
    <xf numFmtId="0" fontId="33" fillId="0" borderId="0" xfId="0" applyFont="1" applyAlignment="1">
      <alignment vertical="top"/>
    </xf>
    <xf numFmtId="43" fontId="41" fillId="0" borderId="5" xfId="1" applyFont="1" applyBorder="1" applyAlignment="1">
      <alignment horizontal="left" vertical="center"/>
    </xf>
    <xf numFmtId="43" fontId="41" fillId="0" borderId="6" xfId="1" applyFont="1" applyBorder="1" applyAlignment="1">
      <alignment horizontal="left" vertical="center"/>
    </xf>
    <xf numFmtId="43" fontId="41" fillId="0" borderId="6" xfId="1" applyFont="1" applyBorder="1" applyAlignment="1">
      <alignment vertical="center"/>
    </xf>
    <xf numFmtId="187" fontId="40" fillId="0" borderId="6" xfId="1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87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43" fontId="41" fillId="0" borderId="0" xfId="1" applyFont="1"/>
    <xf numFmtId="43" fontId="47" fillId="0" borderId="0" xfId="1" applyFont="1" applyFill="1"/>
    <xf numFmtId="0" fontId="47" fillId="0" borderId="0" xfId="0" applyFont="1" applyFill="1" applyAlignment="1">
      <alignment horizontal="center"/>
    </xf>
    <xf numFmtId="17" fontId="34" fillId="0" borderId="0" xfId="0" applyNumberFormat="1" applyFont="1" applyFill="1" applyBorder="1" applyAlignment="1">
      <alignment horizontal="center"/>
    </xf>
    <xf numFmtId="43" fontId="34" fillId="0" borderId="0" xfId="1" applyFont="1" applyFill="1" applyBorder="1" applyAlignment="1">
      <alignment horizontal="center"/>
    </xf>
    <xf numFmtId="43" fontId="39" fillId="0" borderId="0" xfId="1" applyFont="1" applyFill="1" applyBorder="1" applyAlignment="1">
      <alignment horizontal="center"/>
    </xf>
    <xf numFmtId="43" fontId="39" fillId="0" borderId="0" xfId="1" applyFont="1" applyFill="1" applyBorder="1"/>
    <xf numFmtId="0" fontId="39" fillId="0" borderId="0" xfId="0" applyNumberFormat="1" applyFont="1" applyFill="1" applyBorder="1" applyAlignment="1">
      <alignment horizontal="center"/>
    </xf>
    <xf numFmtId="0" fontId="35" fillId="0" borderId="9" xfId="0" applyFont="1" applyBorder="1" applyAlignment="1">
      <alignment horizontal="left" wrapText="1" readingOrder="1"/>
    </xf>
    <xf numFmtId="2" fontId="31" fillId="0" borderId="9" xfId="0" applyNumberFormat="1" applyFont="1" applyBorder="1" applyAlignment="1">
      <alignment horizontal="center"/>
    </xf>
    <xf numFmtId="2" fontId="33" fillId="0" borderId="9" xfId="0" applyNumberFormat="1" applyFont="1" applyBorder="1" applyAlignment="1">
      <alignment horizontal="center"/>
    </xf>
    <xf numFmtId="4" fontId="33" fillId="0" borderId="9" xfId="0" applyNumberFormat="1" applyFont="1" applyBorder="1"/>
    <xf numFmtId="4" fontId="31" fillId="0" borderId="9" xfId="0" applyNumberFormat="1" applyFont="1" applyBorder="1"/>
    <xf numFmtId="0" fontId="49" fillId="0" borderId="9" xfId="0" applyFont="1" applyBorder="1" applyAlignment="1">
      <alignment horizontal="center"/>
    </xf>
    <xf numFmtId="4" fontId="49" fillId="0" borderId="9" xfId="0" applyNumberFormat="1" applyFont="1" applyBorder="1" applyAlignment="1">
      <alignment horizontal="center"/>
    </xf>
    <xf numFmtId="0" fontId="13" fillId="0" borderId="9" xfId="0" applyFont="1" applyFill="1" applyBorder="1" applyAlignment="1">
      <alignment horizontal="left" wrapText="1" readingOrder="1"/>
    </xf>
    <xf numFmtId="4" fontId="16" fillId="0" borderId="9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2" fontId="50" fillId="0" borderId="9" xfId="0" applyNumberFormat="1" applyFont="1" applyBorder="1" applyAlignment="1">
      <alignment horizontal="center"/>
    </xf>
    <xf numFmtId="2" fontId="51" fillId="0" borderId="9" xfId="0" applyNumberFormat="1" applyFont="1" applyBorder="1" applyAlignment="1">
      <alignment horizontal="center"/>
    </xf>
    <xf numFmtId="3" fontId="3" fillId="12" borderId="1" xfId="0" applyNumberFormat="1" applyFont="1" applyFill="1" applyBorder="1" applyAlignment="1">
      <alignment horizontal="center" wrapText="1" readingOrder="1"/>
    </xf>
    <xf numFmtId="3" fontId="3" fillId="10" borderId="1" xfId="0" applyNumberFormat="1" applyFont="1" applyFill="1" applyBorder="1" applyAlignment="1">
      <alignment horizontal="center" wrapText="1" readingOrder="1"/>
    </xf>
    <xf numFmtId="4" fontId="18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wrapText="1" readingOrder="1"/>
    </xf>
    <xf numFmtId="0" fontId="33" fillId="0" borderId="9" xfId="0" applyFont="1" applyBorder="1" applyAlignment="1">
      <alignment horizontal="center"/>
    </xf>
    <xf numFmtId="3" fontId="32" fillId="5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 readingOrder="1"/>
    </xf>
    <xf numFmtId="43" fontId="23" fillId="0" borderId="1" xfId="1" applyFont="1" applyBorder="1" applyAlignment="1">
      <alignment horizontal="center" vertical="center"/>
    </xf>
    <xf numFmtId="43" fontId="23" fillId="0" borderId="7" xfId="1" applyFont="1" applyBorder="1" applyAlignment="1">
      <alignment horizontal="center" vertical="center"/>
    </xf>
    <xf numFmtId="188" fontId="28" fillId="20" borderId="8" xfId="0" applyNumberFormat="1" applyFont="1" applyFill="1" applyBorder="1" applyAlignment="1" applyProtection="1">
      <alignment horizontal="center" vertical="center" wrapText="1"/>
    </xf>
    <xf numFmtId="188" fontId="28" fillId="20" borderId="10" xfId="0" applyNumberFormat="1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 readingOrder="1"/>
    </xf>
    <xf numFmtId="3" fontId="29" fillId="3" borderId="9" xfId="0" applyNumberFormat="1" applyFont="1" applyFill="1" applyBorder="1" applyAlignment="1" applyProtection="1">
      <alignment horizontal="center" vertical="center" wrapText="1"/>
    </xf>
    <xf numFmtId="3" fontId="29" fillId="21" borderId="9" xfId="0" applyNumberFormat="1" applyFont="1" applyFill="1" applyBorder="1" applyAlignment="1" applyProtection="1">
      <alignment horizontal="center" vertical="center" wrapText="1"/>
    </xf>
    <xf numFmtId="3" fontId="29" fillId="20" borderId="9" xfId="0" applyNumberFormat="1" applyFont="1" applyFill="1" applyBorder="1" applyAlignment="1" applyProtection="1">
      <alignment horizontal="center" vertical="center" wrapText="1"/>
    </xf>
    <xf numFmtId="3" fontId="29" fillId="18" borderId="9" xfId="0" applyNumberFormat="1" applyFont="1" applyFill="1" applyBorder="1" applyAlignment="1" applyProtection="1">
      <alignment horizontal="center" vertical="center" wrapText="1"/>
    </xf>
    <xf numFmtId="43" fontId="19" fillId="2" borderId="9" xfId="1" applyFont="1" applyFill="1" applyBorder="1" applyAlignment="1">
      <alignment horizontal="center" vertical="center" wrapText="1" readingOrder="1"/>
    </xf>
    <xf numFmtId="3" fontId="28" fillId="19" borderId="8" xfId="0" applyNumberFormat="1" applyFont="1" applyFill="1" applyBorder="1" applyAlignment="1" applyProtection="1">
      <alignment horizontal="center" vertical="center" wrapText="1"/>
    </xf>
    <xf numFmtId="3" fontId="28" fillId="19" borderId="10" xfId="0" applyNumberFormat="1" applyFont="1" applyFill="1" applyBorder="1" applyAlignment="1" applyProtection="1">
      <alignment horizontal="center" vertical="center" wrapText="1"/>
    </xf>
    <xf numFmtId="43" fontId="18" fillId="2" borderId="9" xfId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 readingOrder="1"/>
    </xf>
    <xf numFmtId="0" fontId="30" fillId="2" borderId="9" xfId="0" applyFont="1" applyFill="1" applyBorder="1" applyAlignment="1">
      <alignment horizontal="center" vertical="center" wrapText="1" readingOrder="1"/>
    </xf>
    <xf numFmtId="3" fontId="28" fillId="22" borderId="9" xfId="0" applyNumberFormat="1" applyFont="1" applyFill="1" applyBorder="1" applyAlignment="1" applyProtection="1">
      <alignment horizontal="center" vertical="center" wrapText="1"/>
    </xf>
    <xf numFmtId="0" fontId="19" fillId="18" borderId="9" xfId="0" applyFont="1" applyFill="1" applyBorder="1" applyAlignment="1">
      <alignment horizontal="center" vertical="center" wrapText="1" readingOrder="1"/>
    </xf>
    <xf numFmtId="43" fontId="40" fillId="0" borderId="1" xfId="1" applyFont="1" applyBorder="1" applyAlignment="1">
      <alignment horizontal="center" vertical="center"/>
    </xf>
    <xf numFmtId="43" fontId="40" fillId="0" borderId="7" xfId="1" applyFont="1" applyBorder="1" applyAlignment="1">
      <alignment horizontal="center" vertical="center"/>
    </xf>
    <xf numFmtId="188" fontId="38" fillId="20" borderId="8" xfId="0" applyNumberFormat="1" applyFont="1" applyFill="1" applyBorder="1" applyAlignment="1" applyProtection="1">
      <alignment horizontal="center" vertical="center" wrapText="1"/>
    </xf>
    <xf numFmtId="188" fontId="38" fillId="20" borderId="10" xfId="0" applyNumberFormat="1" applyFont="1" applyFill="1" applyBorder="1" applyAlignment="1" applyProtection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 readingOrder="1"/>
    </xf>
    <xf numFmtId="3" fontId="36" fillId="3" borderId="9" xfId="0" applyNumberFormat="1" applyFont="1" applyFill="1" applyBorder="1" applyAlignment="1" applyProtection="1">
      <alignment horizontal="center" vertical="center" wrapText="1"/>
    </xf>
    <xf numFmtId="3" fontId="36" fillId="21" borderId="9" xfId="0" applyNumberFormat="1" applyFont="1" applyFill="1" applyBorder="1" applyAlignment="1" applyProtection="1">
      <alignment horizontal="center" vertical="center" wrapText="1"/>
    </xf>
    <xf numFmtId="3" fontId="36" fillId="20" borderId="9" xfId="0" applyNumberFormat="1" applyFont="1" applyFill="1" applyBorder="1" applyAlignment="1" applyProtection="1">
      <alignment horizontal="center" vertical="center" wrapText="1"/>
    </xf>
    <xf numFmtId="3" fontId="36" fillId="18" borderId="9" xfId="0" applyNumberFormat="1" applyFont="1" applyFill="1" applyBorder="1" applyAlignment="1" applyProtection="1">
      <alignment horizontal="center" vertical="center" wrapText="1"/>
    </xf>
    <xf numFmtId="43" fontId="35" fillId="2" borderId="9" xfId="1" applyFont="1" applyFill="1" applyBorder="1" applyAlignment="1">
      <alignment horizontal="center" vertical="center" wrapText="1" readingOrder="1"/>
    </xf>
    <xf numFmtId="3" fontId="38" fillId="19" borderId="8" xfId="0" applyNumberFormat="1" applyFont="1" applyFill="1" applyBorder="1" applyAlignment="1" applyProtection="1">
      <alignment horizontal="center" vertical="center" wrapText="1"/>
    </xf>
    <xf numFmtId="3" fontId="38" fillId="19" borderId="10" xfId="0" applyNumberFormat="1" applyFont="1" applyFill="1" applyBorder="1" applyAlignment="1" applyProtection="1">
      <alignment horizontal="center" vertical="center" wrapText="1"/>
    </xf>
    <xf numFmtId="43" fontId="33" fillId="2" borderId="9" xfId="1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 readingOrder="1"/>
    </xf>
    <xf numFmtId="0" fontId="37" fillId="2" borderId="9" xfId="0" applyFont="1" applyFill="1" applyBorder="1" applyAlignment="1">
      <alignment horizontal="center" vertical="center" wrapText="1" readingOrder="1"/>
    </xf>
    <xf numFmtId="3" fontId="38" fillId="22" borderId="9" xfId="0" applyNumberFormat="1" applyFont="1" applyFill="1" applyBorder="1" applyAlignment="1" applyProtection="1">
      <alignment horizontal="center" vertical="center" wrapText="1"/>
    </xf>
    <xf numFmtId="0" fontId="35" fillId="18" borderId="9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3" fontId="3" fillId="0" borderId="1" xfId="0" applyNumberFormat="1" applyFont="1" applyFill="1" applyBorder="1" applyAlignment="1">
      <alignment horizontal="center"/>
    </xf>
    <xf numFmtId="0" fontId="3" fillId="23" borderId="2" xfId="0" applyFont="1" applyFill="1" applyBorder="1" applyAlignment="1">
      <alignment horizontal="center"/>
    </xf>
    <xf numFmtId="0" fontId="3" fillId="23" borderId="3" xfId="0" applyFont="1" applyFill="1" applyBorder="1" applyAlignment="1">
      <alignment horizontal="center"/>
    </xf>
    <xf numFmtId="0" fontId="3" fillId="2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1"/>
    </xf>
    <xf numFmtId="17" fontId="3" fillId="2" borderId="1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center" wrapText="1" readingOrder="1"/>
    </xf>
    <xf numFmtId="0" fontId="26" fillId="0" borderId="1" xfId="0" applyFont="1" applyFill="1" applyBorder="1" applyAlignment="1">
      <alignment horizontal="left" vertical="center" wrapText="1" readingOrder="1"/>
    </xf>
    <xf numFmtId="0" fontId="26" fillId="0" borderId="1" xfId="0" applyFont="1" applyFill="1" applyBorder="1" applyAlignment="1">
      <alignment horizontal="center" vertical="center" wrapText="1" readingOrder="1"/>
    </xf>
    <xf numFmtId="0" fontId="2" fillId="12" borderId="5" xfId="0" applyFont="1" applyFill="1" applyBorder="1" applyAlignment="1">
      <alignment horizontal="center" shrinkToFit="1"/>
    </xf>
    <xf numFmtId="0" fontId="2" fillId="12" borderId="6" xfId="0" applyFont="1" applyFill="1" applyBorder="1" applyAlignment="1">
      <alignment horizontal="center" shrinkToFit="1"/>
    </xf>
    <xf numFmtId="0" fontId="3" fillId="16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4;&#3618;&#3634;&#3585;&#3619;&#3603;&#3660;%207%20&#3619;&#3632;&#3604;&#3633;&#3610;/&#3605;&#3634;&#3619;&#3634;&#3591;&#3588;&#3634;&#3604;&#3585;&#3634;&#3619;&#3603;&#3660;&#3621;&#3656;&#3623;&#3591;&#3627;&#3609;&#3657;&#3634;1077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รายได้ค่าใช้จ่าย"/>
      <sheetName val="สินทรัพย์หนี้สิน"/>
      <sheetName val="ตารางวิกฤติ"/>
    </sheetNames>
    <sheetDataSet>
      <sheetData sheetId="0"/>
      <sheetData sheetId="1"/>
      <sheetData sheetId="2">
        <row r="34">
          <cell r="H34">
            <v>43121852.214000002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1" zoomScale="60" zoomScaleNormal="60" workbookViewId="0">
      <selection activeCell="I3" sqref="I3:I4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7" width="19" style="17" customWidth="1"/>
    <col min="8" max="8" width="17.62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97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3">
      <c r="A5" s="23">
        <v>6</v>
      </c>
      <c r="B5" s="1" t="s">
        <v>9</v>
      </c>
      <c r="C5" s="97">
        <v>0.97</v>
      </c>
      <c r="D5" s="97">
        <v>0.83</v>
      </c>
      <c r="E5" s="97">
        <v>0.65</v>
      </c>
      <c r="F5" s="25">
        <f t="shared" ref="F5:F20" si="0">+Q5+R5+S5</f>
        <v>3</v>
      </c>
      <c r="G5" s="95">
        <v>-534997.93999999994</v>
      </c>
      <c r="H5" s="96">
        <v>-137779.96</v>
      </c>
      <c r="I5" s="25">
        <f t="shared" ref="I5:I20" si="1">+T5+U5</f>
        <v>2</v>
      </c>
      <c r="J5" s="26">
        <f t="shared" ref="J5:J20" si="2">SUM(H5/1)</f>
        <v>-137779.96</v>
      </c>
      <c r="K5" s="89">
        <v>0</v>
      </c>
      <c r="L5" s="27" t="str">
        <f t="shared" ref="L5:L20" si="3">+V5</f>
        <v>2</v>
      </c>
      <c r="M5" s="37">
        <f t="shared" ref="M5:M20" si="4">+X5</f>
        <v>7</v>
      </c>
      <c r="N5" s="27"/>
      <c r="O5" s="29"/>
      <c r="P5" s="37">
        <v>2</v>
      </c>
      <c r="Q5" s="23" t="str">
        <f t="shared" ref="Q5:Q20" si="5">IF(C5&lt;1.5,"1",IF(C5&gt;=1.5,"0"))</f>
        <v>1</v>
      </c>
      <c r="R5" s="23" t="str">
        <f>IF(D5&lt;=1,"1",IF(D5&gt;1,"0"))</f>
        <v>1</v>
      </c>
      <c r="S5" s="23" t="str">
        <f t="shared" ref="S5:S20" si="6">IF(E5&lt;0.8,"1",IF(E5&gt;=0.8,"0"))</f>
        <v>1</v>
      </c>
      <c r="T5" s="23" t="str">
        <f t="shared" ref="T5:T20" si="7">IF(G5&lt;0,"1",IF(G5&gt;=0,"0"))</f>
        <v>1</v>
      </c>
      <c r="U5" s="23" t="str">
        <f t="shared" ref="U5:U20" si="8">IF(H5&lt;0,"1",IF(H5&gt;=0,"0"))</f>
        <v>1</v>
      </c>
      <c r="V5" s="23" t="str">
        <f t="shared" ref="V5:V20" si="9">IF(K5="","0",IF(K5&lt;3,"2",IF(K5&lt;6,"1",IF(K5&gt;6.01,"0"))))</f>
        <v>2</v>
      </c>
      <c r="X5" s="23">
        <f t="shared" ref="X5:X20" si="10">+Q5+R5+S5+T5+U5+V5</f>
        <v>7</v>
      </c>
      <c r="Z5" s="30">
        <f t="shared" ref="Z5:Z20" si="11">G5/J5</f>
        <v>3.8829880629955182</v>
      </c>
    </row>
    <row r="6" spans="1:26" s="23" customFormat="1" ht="35.1" customHeight="1" thickBot="1" x14ac:dyDescent="0.3">
      <c r="A6" s="23">
        <v>16</v>
      </c>
      <c r="B6" s="1" t="s">
        <v>19</v>
      </c>
      <c r="C6" s="97">
        <v>0.97</v>
      </c>
      <c r="D6" s="97">
        <v>0.8</v>
      </c>
      <c r="E6" s="97">
        <v>0.55000000000000004</v>
      </c>
      <c r="F6" s="25">
        <f t="shared" si="0"/>
        <v>3</v>
      </c>
      <c r="G6" s="79">
        <v>-220895.09</v>
      </c>
      <c r="H6" s="79">
        <v>-674071.05</v>
      </c>
      <c r="I6" s="25">
        <f t="shared" si="1"/>
        <v>2</v>
      </c>
      <c r="J6" s="26">
        <f t="shared" si="2"/>
        <v>-674071.05</v>
      </c>
      <c r="K6" s="26">
        <v>0</v>
      </c>
      <c r="L6" s="27" t="str">
        <f t="shared" si="3"/>
        <v>2</v>
      </c>
      <c r="M6" s="41">
        <f t="shared" si="4"/>
        <v>7</v>
      </c>
      <c r="N6" s="27"/>
      <c r="O6" s="29"/>
      <c r="P6" s="32">
        <v>4</v>
      </c>
      <c r="Q6" s="23" t="str">
        <f t="shared" si="5"/>
        <v>1</v>
      </c>
      <c r="R6" s="23" t="str">
        <f>IF(D6&lt;=1,"1",IF(D6&gt;1,"0"))</f>
        <v>1</v>
      </c>
      <c r="S6" s="23" t="str">
        <f t="shared" si="6"/>
        <v>1</v>
      </c>
      <c r="T6" s="23" t="str">
        <f t="shared" si="7"/>
        <v>1</v>
      </c>
      <c r="U6" s="23" t="str">
        <f t="shared" si="8"/>
        <v>1</v>
      </c>
      <c r="V6" s="23" t="str">
        <f t="shared" si="9"/>
        <v>2</v>
      </c>
      <c r="X6" s="23">
        <f t="shared" si="10"/>
        <v>7</v>
      </c>
      <c r="Z6" s="30">
        <f t="shared" si="11"/>
        <v>0.32770297730484044</v>
      </c>
    </row>
    <row r="7" spans="1:26" s="23" customFormat="1" ht="35.1" customHeight="1" thickBot="1" x14ac:dyDescent="0.3">
      <c r="A7" s="23">
        <v>11</v>
      </c>
      <c r="B7" s="1" t="s">
        <v>14</v>
      </c>
      <c r="C7" s="97">
        <v>0.75</v>
      </c>
      <c r="D7" s="97">
        <v>0.56000000000000005</v>
      </c>
      <c r="E7" s="97">
        <v>0.3</v>
      </c>
      <c r="F7" s="25">
        <f t="shared" si="0"/>
        <v>3</v>
      </c>
      <c r="G7" s="79">
        <v>-3900076.53</v>
      </c>
      <c r="H7" s="79">
        <v>-1965998.2</v>
      </c>
      <c r="I7" s="25">
        <f t="shared" si="1"/>
        <v>2</v>
      </c>
      <c r="J7" s="26">
        <f t="shared" si="2"/>
        <v>-1965998.2</v>
      </c>
      <c r="K7" s="26">
        <v>0</v>
      </c>
      <c r="L7" s="27" t="str">
        <f t="shared" si="3"/>
        <v>2</v>
      </c>
      <c r="M7" s="35">
        <f t="shared" si="4"/>
        <v>7</v>
      </c>
      <c r="N7" s="27"/>
      <c r="O7" s="29"/>
      <c r="P7" s="32">
        <v>4</v>
      </c>
      <c r="Q7" s="23" t="str">
        <f t="shared" si="5"/>
        <v>1</v>
      </c>
      <c r="R7" s="23" t="str">
        <f>IF(D7&lt;=1,"1",IF(D7&gt;1,"0"))</f>
        <v>1</v>
      </c>
      <c r="S7" s="23" t="str">
        <f t="shared" si="6"/>
        <v>1</v>
      </c>
      <c r="T7" s="23" t="str">
        <f t="shared" si="7"/>
        <v>1</v>
      </c>
      <c r="U7" s="23" t="str">
        <f t="shared" si="8"/>
        <v>1</v>
      </c>
      <c r="V7" s="23" t="str">
        <f t="shared" si="9"/>
        <v>2</v>
      </c>
      <c r="X7" s="23">
        <f t="shared" si="10"/>
        <v>7</v>
      </c>
      <c r="Z7" s="30">
        <f t="shared" si="11"/>
        <v>1.9837640390515108</v>
      </c>
    </row>
    <row r="8" spans="1:26" s="23" customFormat="1" ht="35.1" customHeight="1" thickBot="1" x14ac:dyDescent="0.3">
      <c r="A8" s="23">
        <v>3</v>
      </c>
      <c r="B8" s="1" t="s">
        <v>6</v>
      </c>
      <c r="C8" s="97">
        <v>1.03</v>
      </c>
      <c r="D8" s="97">
        <v>0.8</v>
      </c>
      <c r="E8" s="97">
        <v>0.66</v>
      </c>
      <c r="F8" s="25">
        <f t="shared" si="0"/>
        <v>3</v>
      </c>
      <c r="G8" s="79">
        <v>859012.62</v>
      </c>
      <c r="H8" s="79">
        <v>-1134441.07</v>
      </c>
      <c r="I8" s="25">
        <f t="shared" si="1"/>
        <v>1</v>
      </c>
      <c r="J8" s="26">
        <f t="shared" si="2"/>
        <v>-1134441.07</v>
      </c>
      <c r="K8" s="26">
        <v>0.76</v>
      </c>
      <c r="L8" s="27" t="str">
        <f t="shared" si="3"/>
        <v>2</v>
      </c>
      <c r="M8" s="39">
        <f t="shared" si="4"/>
        <v>6</v>
      </c>
      <c r="N8" s="27"/>
      <c r="O8" s="29"/>
      <c r="P8" s="39">
        <v>1</v>
      </c>
      <c r="Q8" s="23" t="str">
        <f t="shared" si="5"/>
        <v>1</v>
      </c>
      <c r="R8" s="42" t="str">
        <f>IF(D8&lt;1,"1",IF(D8&gt;=1,"0"))</f>
        <v>1</v>
      </c>
      <c r="S8" s="23" t="str">
        <f t="shared" si="6"/>
        <v>1</v>
      </c>
      <c r="T8" s="23" t="str">
        <f t="shared" si="7"/>
        <v>0</v>
      </c>
      <c r="U8" s="23" t="str">
        <f t="shared" si="8"/>
        <v>1</v>
      </c>
      <c r="V8" s="23" t="str">
        <f t="shared" si="9"/>
        <v>2</v>
      </c>
      <c r="X8" s="23">
        <f t="shared" si="10"/>
        <v>6</v>
      </c>
      <c r="Z8" s="30">
        <f t="shared" si="11"/>
        <v>-0.75721220142356094</v>
      </c>
    </row>
    <row r="9" spans="1:26" s="23" customFormat="1" ht="35.1" customHeight="1" thickBot="1" x14ac:dyDescent="0.3">
      <c r="A9" s="23">
        <v>14</v>
      </c>
      <c r="B9" s="1" t="s">
        <v>17</v>
      </c>
      <c r="C9" s="97">
        <v>1.18</v>
      </c>
      <c r="D9" s="97">
        <v>1.04</v>
      </c>
      <c r="E9" s="97">
        <v>0.61</v>
      </c>
      <c r="F9" s="25">
        <f t="shared" si="0"/>
        <v>2</v>
      </c>
      <c r="G9" s="168">
        <v>3498462.01</v>
      </c>
      <c r="H9" s="83">
        <v>-1687625.43</v>
      </c>
      <c r="I9" s="25">
        <f t="shared" si="1"/>
        <v>1</v>
      </c>
      <c r="J9" s="26">
        <f t="shared" si="2"/>
        <v>-1687625.43</v>
      </c>
      <c r="K9" s="90">
        <v>2.0699999999999998</v>
      </c>
      <c r="L9" s="27" t="str">
        <f t="shared" si="3"/>
        <v>2</v>
      </c>
      <c r="M9" s="91">
        <f t="shared" si="4"/>
        <v>5</v>
      </c>
      <c r="N9" s="27"/>
      <c r="O9" s="29"/>
      <c r="P9" s="28">
        <v>5</v>
      </c>
      <c r="Q9" s="23" t="str">
        <f t="shared" si="5"/>
        <v>1</v>
      </c>
      <c r="R9" s="23" t="str">
        <f t="shared" ref="R9:R20" si="12">IF(D9&lt;=1,"1",IF(D9&gt;1,"0"))</f>
        <v>0</v>
      </c>
      <c r="S9" s="23" t="str">
        <f t="shared" si="6"/>
        <v>1</v>
      </c>
      <c r="T9" s="23" t="str">
        <f t="shared" si="7"/>
        <v>0</v>
      </c>
      <c r="U9" s="23" t="str">
        <f t="shared" si="8"/>
        <v>1</v>
      </c>
      <c r="V9" s="23" t="str">
        <f t="shared" si="9"/>
        <v>2</v>
      </c>
      <c r="X9" s="23">
        <f t="shared" si="10"/>
        <v>5</v>
      </c>
      <c r="Z9" s="30">
        <f t="shared" si="11"/>
        <v>-2.073008588167577</v>
      </c>
    </row>
    <row r="10" spans="1:26" s="23" customFormat="1" ht="35.1" customHeight="1" thickBot="1" x14ac:dyDescent="0.3">
      <c r="A10" s="23">
        <v>8</v>
      </c>
      <c r="B10" s="1" t="s">
        <v>11</v>
      </c>
      <c r="C10" s="97">
        <v>0.85</v>
      </c>
      <c r="D10" s="97">
        <v>0.65</v>
      </c>
      <c r="E10" s="97">
        <v>0.45</v>
      </c>
      <c r="F10" s="25">
        <f t="shared" si="0"/>
        <v>3</v>
      </c>
      <c r="G10" s="80">
        <v>-3495465.66</v>
      </c>
      <c r="H10" s="79">
        <v>332555.21999999997</v>
      </c>
      <c r="I10" s="25">
        <f t="shared" si="1"/>
        <v>1</v>
      </c>
      <c r="J10" s="26">
        <f t="shared" si="2"/>
        <v>332555.21999999997</v>
      </c>
      <c r="K10" s="26"/>
      <c r="L10" s="27" t="str">
        <f t="shared" si="3"/>
        <v>0</v>
      </c>
      <c r="M10" s="34">
        <f t="shared" si="4"/>
        <v>4</v>
      </c>
      <c r="N10" s="27"/>
      <c r="O10" s="29"/>
      <c r="P10" s="34">
        <v>4</v>
      </c>
      <c r="Q10" s="23" t="str">
        <f t="shared" si="5"/>
        <v>1</v>
      </c>
      <c r="R10" s="23" t="str">
        <f t="shared" si="12"/>
        <v>1</v>
      </c>
      <c r="S10" s="23" t="str">
        <f t="shared" si="6"/>
        <v>1</v>
      </c>
      <c r="T10" s="23" t="str">
        <f t="shared" si="7"/>
        <v>1</v>
      </c>
      <c r="U10" s="23" t="str">
        <f t="shared" si="8"/>
        <v>0</v>
      </c>
      <c r="V10" s="23" t="str">
        <f t="shared" si="9"/>
        <v>0</v>
      </c>
      <c r="X10" s="23">
        <f t="shared" si="10"/>
        <v>4</v>
      </c>
      <c r="Z10" s="30">
        <f t="shared" si="11"/>
        <v>-10.510933071506141</v>
      </c>
    </row>
    <row r="11" spans="1:26" s="23" customFormat="1" ht="35.1" customHeight="1" thickBot="1" x14ac:dyDescent="0.3">
      <c r="A11" s="23">
        <v>15</v>
      </c>
      <c r="B11" s="1" t="s">
        <v>18</v>
      </c>
      <c r="C11" s="97">
        <v>0.69</v>
      </c>
      <c r="D11" s="97">
        <v>0.56999999999999995</v>
      </c>
      <c r="E11" s="97">
        <v>0.41</v>
      </c>
      <c r="F11" s="25">
        <f t="shared" si="0"/>
        <v>3</v>
      </c>
      <c r="G11" s="77">
        <v>-4251164.79</v>
      </c>
      <c r="H11" s="77">
        <v>415211.06</v>
      </c>
      <c r="I11" s="25">
        <f t="shared" si="1"/>
        <v>1</v>
      </c>
      <c r="J11" s="26">
        <f t="shared" si="2"/>
        <v>415211.06</v>
      </c>
      <c r="K11" s="26"/>
      <c r="L11" s="27" t="str">
        <f t="shared" si="3"/>
        <v>0</v>
      </c>
      <c r="M11" s="41">
        <f t="shared" si="4"/>
        <v>4</v>
      </c>
      <c r="N11" s="27"/>
      <c r="O11" s="29"/>
      <c r="P11" s="34">
        <v>4</v>
      </c>
      <c r="Q11" s="23" t="str">
        <f t="shared" si="5"/>
        <v>1</v>
      </c>
      <c r="R11" s="23" t="str">
        <f t="shared" si="12"/>
        <v>1</v>
      </c>
      <c r="S11" s="23" t="str">
        <f t="shared" si="6"/>
        <v>1</v>
      </c>
      <c r="T11" s="23" t="str">
        <f t="shared" si="7"/>
        <v>1</v>
      </c>
      <c r="U11" s="23" t="str">
        <f t="shared" si="8"/>
        <v>0</v>
      </c>
      <c r="V11" s="23" t="str">
        <f t="shared" si="9"/>
        <v>0</v>
      </c>
      <c r="X11" s="23">
        <f t="shared" si="10"/>
        <v>4</v>
      </c>
      <c r="Z11" s="30">
        <f t="shared" si="11"/>
        <v>-10.238563466975085</v>
      </c>
    </row>
    <row r="12" spans="1:26" s="23" customFormat="1" ht="35.1" customHeight="1" thickBot="1" x14ac:dyDescent="0.3">
      <c r="A12" s="23">
        <v>13</v>
      </c>
      <c r="B12" s="1" t="s">
        <v>16</v>
      </c>
      <c r="C12" s="97">
        <v>2.27</v>
      </c>
      <c r="D12" s="97">
        <v>2.0299999999999998</v>
      </c>
      <c r="E12" s="97">
        <v>1.83</v>
      </c>
      <c r="F12" s="25">
        <f t="shared" si="0"/>
        <v>0</v>
      </c>
      <c r="G12" s="86">
        <v>7502836.6699999999</v>
      </c>
      <c r="H12" s="94">
        <v>-455444.86</v>
      </c>
      <c r="I12" s="25">
        <f t="shared" si="1"/>
        <v>1</v>
      </c>
      <c r="J12" s="26">
        <f t="shared" si="2"/>
        <v>-455444.86</v>
      </c>
      <c r="K12" s="26">
        <v>16.47</v>
      </c>
      <c r="L12" s="27" t="str">
        <f t="shared" si="3"/>
        <v>0</v>
      </c>
      <c r="M12" s="37">
        <f t="shared" si="4"/>
        <v>1</v>
      </c>
      <c r="N12" s="40"/>
      <c r="O12" s="38"/>
      <c r="P12" s="41">
        <v>1</v>
      </c>
      <c r="Q12" s="23" t="str">
        <f t="shared" si="5"/>
        <v>0</v>
      </c>
      <c r="R12" s="23" t="str">
        <f t="shared" si="12"/>
        <v>0</v>
      </c>
      <c r="S12" s="23" t="str">
        <f t="shared" si="6"/>
        <v>0</v>
      </c>
      <c r="T12" s="23" t="str">
        <f t="shared" si="7"/>
        <v>0</v>
      </c>
      <c r="U12" s="23" t="str">
        <f t="shared" si="8"/>
        <v>1</v>
      </c>
      <c r="V12" s="23" t="str">
        <f t="shared" si="9"/>
        <v>0</v>
      </c>
      <c r="X12" s="23">
        <f t="shared" si="10"/>
        <v>1</v>
      </c>
      <c r="Z12" s="30">
        <f t="shared" si="11"/>
        <v>-16.473644405603789</v>
      </c>
    </row>
    <row r="13" spans="1:26" s="23" customFormat="1" ht="35.1" customHeight="1" thickBot="1" x14ac:dyDescent="0.3">
      <c r="A13" s="23">
        <v>5</v>
      </c>
      <c r="B13" s="1" t="s">
        <v>8</v>
      </c>
      <c r="C13" s="97">
        <v>2.56</v>
      </c>
      <c r="D13" s="97">
        <v>2.27</v>
      </c>
      <c r="E13" s="97">
        <v>1.68</v>
      </c>
      <c r="F13" s="25">
        <f t="shared" si="0"/>
        <v>0</v>
      </c>
      <c r="G13" s="79">
        <v>15949058.82</v>
      </c>
      <c r="H13" s="78">
        <v>-1246977.2</v>
      </c>
      <c r="I13" s="25">
        <f t="shared" si="1"/>
        <v>1</v>
      </c>
      <c r="J13" s="26">
        <f t="shared" si="2"/>
        <v>-1246977.2</v>
      </c>
      <c r="K13" s="26">
        <v>12.79</v>
      </c>
      <c r="L13" s="27" t="str">
        <f t="shared" si="3"/>
        <v>0</v>
      </c>
      <c r="M13" s="39">
        <f t="shared" si="4"/>
        <v>1</v>
      </c>
      <c r="N13" s="27"/>
      <c r="O13" s="29"/>
      <c r="P13" s="39">
        <v>1</v>
      </c>
      <c r="Q13" s="23" t="str">
        <f t="shared" si="5"/>
        <v>0</v>
      </c>
      <c r="R13" s="23" t="str">
        <f t="shared" si="12"/>
        <v>0</v>
      </c>
      <c r="S13" s="23" t="str">
        <f t="shared" si="6"/>
        <v>0</v>
      </c>
      <c r="T13" s="23" t="str">
        <f t="shared" si="7"/>
        <v>0</v>
      </c>
      <c r="U13" s="23" t="str">
        <f t="shared" si="8"/>
        <v>1</v>
      </c>
      <c r="V13" s="23" t="str">
        <f t="shared" si="9"/>
        <v>0</v>
      </c>
      <c r="X13" s="23">
        <f t="shared" si="10"/>
        <v>1</v>
      </c>
      <c r="Z13" s="30">
        <f t="shared" si="11"/>
        <v>-12.790176773079732</v>
      </c>
    </row>
    <row r="14" spans="1:26" s="23" customFormat="1" ht="35.1" customHeight="1" thickBot="1" x14ac:dyDescent="0.3">
      <c r="A14" s="23">
        <v>9</v>
      </c>
      <c r="B14" s="1" t="s">
        <v>12</v>
      </c>
      <c r="C14" s="97">
        <v>1.24</v>
      </c>
      <c r="D14" s="97">
        <v>1.05</v>
      </c>
      <c r="E14" s="97">
        <v>0.83</v>
      </c>
      <c r="F14" s="25">
        <f t="shared" si="0"/>
        <v>1</v>
      </c>
      <c r="G14" s="79">
        <v>3711445.44</v>
      </c>
      <c r="H14" s="79">
        <v>870496.84</v>
      </c>
      <c r="I14" s="25">
        <f t="shared" si="1"/>
        <v>0</v>
      </c>
      <c r="J14" s="26">
        <f t="shared" si="2"/>
        <v>870496.84</v>
      </c>
      <c r="K14" s="26"/>
      <c r="L14" s="27" t="str">
        <f t="shared" si="3"/>
        <v>0</v>
      </c>
      <c r="M14" s="39">
        <f t="shared" si="4"/>
        <v>1</v>
      </c>
      <c r="N14" s="27"/>
      <c r="O14" s="29"/>
      <c r="P14" s="39">
        <v>1</v>
      </c>
      <c r="Q14" s="23" t="str">
        <f t="shared" si="5"/>
        <v>1</v>
      </c>
      <c r="R14" s="23" t="str">
        <f t="shared" si="12"/>
        <v>0</v>
      </c>
      <c r="S14" s="23" t="str">
        <f t="shared" si="6"/>
        <v>0</v>
      </c>
      <c r="T14" s="23" t="str">
        <f t="shared" si="7"/>
        <v>0</v>
      </c>
      <c r="U14" s="23" t="str">
        <f t="shared" si="8"/>
        <v>0</v>
      </c>
      <c r="V14" s="23" t="str">
        <f t="shared" si="9"/>
        <v>0</v>
      </c>
      <c r="X14" s="23">
        <f t="shared" si="10"/>
        <v>1</v>
      </c>
      <c r="Z14" s="30">
        <f t="shared" si="11"/>
        <v>4.2635943859371164</v>
      </c>
    </row>
    <row r="15" spans="1:26" s="23" customFormat="1" ht="35.1" customHeight="1" thickBot="1" x14ac:dyDescent="0.3">
      <c r="A15" s="23">
        <v>10</v>
      </c>
      <c r="B15" s="1" t="s">
        <v>13</v>
      </c>
      <c r="C15" s="97">
        <v>1.62</v>
      </c>
      <c r="D15" s="97">
        <v>1.41</v>
      </c>
      <c r="E15" s="97">
        <v>1.02</v>
      </c>
      <c r="F15" s="25">
        <f t="shared" si="0"/>
        <v>0</v>
      </c>
      <c r="G15" s="79">
        <v>7940003.9800000004</v>
      </c>
      <c r="H15" s="80">
        <v>-870270.15</v>
      </c>
      <c r="I15" s="25">
        <f t="shared" si="1"/>
        <v>1</v>
      </c>
      <c r="J15" s="26">
        <f t="shared" si="2"/>
        <v>-870270.15</v>
      </c>
      <c r="K15" s="26">
        <v>9.1199999999999992</v>
      </c>
      <c r="L15" s="27" t="str">
        <f t="shared" si="3"/>
        <v>0</v>
      </c>
      <c r="M15" s="37">
        <f t="shared" si="4"/>
        <v>1</v>
      </c>
      <c r="N15" s="27"/>
      <c r="O15" s="38"/>
      <c r="P15" s="39">
        <v>1</v>
      </c>
      <c r="Q15" s="23" t="str">
        <f t="shared" si="5"/>
        <v>0</v>
      </c>
      <c r="R15" s="23" t="str">
        <f t="shared" si="12"/>
        <v>0</v>
      </c>
      <c r="S15" s="23" t="str">
        <f t="shared" si="6"/>
        <v>0</v>
      </c>
      <c r="T15" s="23" t="str">
        <f t="shared" si="7"/>
        <v>0</v>
      </c>
      <c r="U15" s="23" t="str">
        <f t="shared" si="8"/>
        <v>1</v>
      </c>
      <c r="V15" s="23" t="str">
        <f t="shared" si="9"/>
        <v>0</v>
      </c>
      <c r="X15" s="23">
        <f t="shared" si="10"/>
        <v>1</v>
      </c>
      <c r="Z15" s="30">
        <f t="shared" si="11"/>
        <v>-9.123608318635311</v>
      </c>
    </row>
    <row r="16" spans="1:26" s="23" customFormat="1" ht="35.1" customHeight="1" thickBot="1" x14ac:dyDescent="0.3">
      <c r="A16" s="23">
        <v>2</v>
      </c>
      <c r="B16" s="1" t="s">
        <v>5</v>
      </c>
      <c r="C16" s="97">
        <v>1.71</v>
      </c>
      <c r="D16" s="97">
        <v>1.43</v>
      </c>
      <c r="E16" s="97">
        <v>0.83</v>
      </c>
      <c r="F16" s="25">
        <f t="shared" si="0"/>
        <v>0</v>
      </c>
      <c r="G16" s="79">
        <v>61490675.159999996</v>
      </c>
      <c r="H16" s="80">
        <v>-5916096.4100000001</v>
      </c>
      <c r="I16" s="25">
        <f t="shared" si="1"/>
        <v>1</v>
      </c>
      <c r="J16" s="26">
        <f t="shared" si="2"/>
        <v>-5916096.4100000001</v>
      </c>
      <c r="K16" s="26">
        <v>10.39</v>
      </c>
      <c r="L16" s="27" t="str">
        <f t="shared" si="3"/>
        <v>0</v>
      </c>
      <c r="M16" s="34">
        <f t="shared" si="4"/>
        <v>1</v>
      </c>
      <c r="N16" s="27"/>
      <c r="O16" s="29"/>
      <c r="P16" s="43">
        <v>0</v>
      </c>
      <c r="Q16" s="23" t="str">
        <f t="shared" si="5"/>
        <v>0</v>
      </c>
      <c r="R16" s="23" t="str">
        <f t="shared" si="12"/>
        <v>0</v>
      </c>
      <c r="S16" s="23" t="str">
        <f t="shared" si="6"/>
        <v>0</v>
      </c>
      <c r="T16" s="23" t="str">
        <f t="shared" si="7"/>
        <v>0</v>
      </c>
      <c r="U16" s="23" t="str">
        <f t="shared" si="8"/>
        <v>1</v>
      </c>
      <c r="V16" s="23" t="str">
        <f t="shared" si="9"/>
        <v>0</v>
      </c>
      <c r="X16" s="23">
        <f t="shared" si="10"/>
        <v>1</v>
      </c>
      <c r="Z16" s="30">
        <f t="shared" si="11"/>
        <v>-10.393791936193278</v>
      </c>
    </row>
    <row r="17" spans="1:26" s="23" customFormat="1" ht="35.1" customHeight="1" thickBot="1" x14ac:dyDescent="0.3">
      <c r="A17" s="23">
        <v>12</v>
      </c>
      <c r="B17" s="1" t="s">
        <v>15</v>
      </c>
      <c r="C17" s="97">
        <v>4.83</v>
      </c>
      <c r="D17" s="97">
        <v>4.6900000000000004</v>
      </c>
      <c r="E17" s="97">
        <v>4.46</v>
      </c>
      <c r="F17" s="25">
        <f t="shared" si="0"/>
        <v>0</v>
      </c>
      <c r="G17" s="79">
        <v>122449322.81</v>
      </c>
      <c r="H17" s="80">
        <v>-1767799.65</v>
      </c>
      <c r="I17" s="25">
        <f t="shared" si="1"/>
        <v>1</v>
      </c>
      <c r="J17" s="26">
        <f t="shared" si="2"/>
        <v>-1767799.65</v>
      </c>
      <c r="K17" s="26">
        <v>69.27</v>
      </c>
      <c r="L17" s="27" t="str">
        <f t="shared" si="3"/>
        <v>0</v>
      </c>
      <c r="M17" s="39">
        <f t="shared" si="4"/>
        <v>1</v>
      </c>
      <c r="N17" s="27"/>
      <c r="O17" s="38"/>
      <c r="P17" s="39">
        <v>1</v>
      </c>
      <c r="Q17" s="23" t="str">
        <f t="shared" si="5"/>
        <v>0</v>
      </c>
      <c r="R17" s="23" t="str">
        <f t="shared" si="12"/>
        <v>0</v>
      </c>
      <c r="S17" s="23" t="str">
        <f t="shared" si="6"/>
        <v>0</v>
      </c>
      <c r="T17" s="23" t="str">
        <f t="shared" si="7"/>
        <v>0</v>
      </c>
      <c r="U17" s="23" t="str">
        <f t="shared" si="8"/>
        <v>1</v>
      </c>
      <c r="V17" s="23" t="str">
        <f t="shared" si="9"/>
        <v>0</v>
      </c>
      <c r="X17" s="23">
        <f t="shared" si="10"/>
        <v>1</v>
      </c>
      <c r="Z17" s="30">
        <f t="shared" si="11"/>
        <v>-69.266516038737763</v>
      </c>
    </row>
    <row r="18" spans="1:26" s="23" customFormat="1" ht="35.1" customHeight="1" thickBot="1" x14ac:dyDescent="0.3">
      <c r="A18" s="23">
        <v>4</v>
      </c>
      <c r="B18" s="1" t="s">
        <v>7</v>
      </c>
      <c r="C18" s="97">
        <v>1.72</v>
      </c>
      <c r="D18" s="97">
        <v>1.6</v>
      </c>
      <c r="E18" s="97">
        <v>1.27</v>
      </c>
      <c r="F18" s="25">
        <f t="shared" si="0"/>
        <v>0</v>
      </c>
      <c r="G18" s="79">
        <v>11416455.560000001</v>
      </c>
      <c r="H18" s="80">
        <v>-1833094.1</v>
      </c>
      <c r="I18" s="25">
        <f t="shared" si="1"/>
        <v>1</v>
      </c>
      <c r="J18" s="26">
        <f t="shared" si="2"/>
        <v>-1833094.1</v>
      </c>
      <c r="K18" s="26">
        <v>6.23</v>
      </c>
      <c r="L18" s="27" t="str">
        <f t="shared" si="3"/>
        <v>0</v>
      </c>
      <c r="M18" s="36">
        <f t="shared" si="4"/>
        <v>1</v>
      </c>
      <c r="N18" s="27"/>
      <c r="O18" s="29"/>
      <c r="P18" s="36">
        <v>2</v>
      </c>
      <c r="Q18" s="23" t="str">
        <f t="shared" si="5"/>
        <v>0</v>
      </c>
      <c r="R18" s="23" t="str">
        <f t="shared" si="12"/>
        <v>0</v>
      </c>
      <c r="S18" s="23" t="str">
        <f t="shared" si="6"/>
        <v>0</v>
      </c>
      <c r="T18" s="23" t="str">
        <f t="shared" si="7"/>
        <v>0</v>
      </c>
      <c r="U18" s="23" t="str">
        <f t="shared" si="8"/>
        <v>1</v>
      </c>
      <c r="V18" s="23" t="str">
        <f t="shared" si="9"/>
        <v>0</v>
      </c>
      <c r="X18" s="23">
        <f t="shared" si="10"/>
        <v>1</v>
      </c>
      <c r="Z18" s="30">
        <f t="shared" si="11"/>
        <v>-6.2279702716843612</v>
      </c>
    </row>
    <row r="19" spans="1:26" s="23" customFormat="1" ht="35.1" customHeight="1" thickBot="1" x14ac:dyDescent="0.3">
      <c r="A19" s="23">
        <v>7</v>
      </c>
      <c r="B19" s="1" t="s">
        <v>10</v>
      </c>
      <c r="C19" s="97">
        <v>4.68</v>
      </c>
      <c r="D19" s="97">
        <v>4.3099999999999996</v>
      </c>
      <c r="E19" s="97">
        <v>3.77</v>
      </c>
      <c r="F19" s="25">
        <f t="shared" si="0"/>
        <v>0</v>
      </c>
      <c r="G19" s="79">
        <v>79700095.370000005</v>
      </c>
      <c r="H19" s="79">
        <v>1771986.68</v>
      </c>
      <c r="I19" s="25">
        <f t="shared" si="1"/>
        <v>0</v>
      </c>
      <c r="J19" s="26">
        <f t="shared" si="2"/>
        <v>1771986.68</v>
      </c>
      <c r="K19" s="26"/>
      <c r="L19" s="27" t="str">
        <f t="shared" si="3"/>
        <v>0</v>
      </c>
      <c r="M19" s="43">
        <f t="shared" si="4"/>
        <v>0</v>
      </c>
      <c r="N19" s="33"/>
      <c r="O19" s="38"/>
      <c r="P19" s="43">
        <v>0</v>
      </c>
      <c r="Q19" s="23" t="str">
        <f t="shared" si="5"/>
        <v>0</v>
      </c>
      <c r="R19" s="23" t="str">
        <f t="shared" si="12"/>
        <v>0</v>
      </c>
      <c r="S19" s="23" t="str">
        <f t="shared" si="6"/>
        <v>0</v>
      </c>
      <c r="T19" s="23" t="str">
        <f t="shared" si="7"/>
        <v>0</v>
      </c>
      <c r="U19" s="23" t="str">
        <f t="shared" si="8"/>
        <v>0</v>
      </c>
      <c r="V19" s="23" t="str">
        <f t="shared" si="9"/>
        <v>0</v>
      </c>
      <c r="X19" s="23">
        <f t="shared" si="10"/>
        <v>0</v>
      </c>
      <c r="Z19" s="30">
        <f t="shared" si="11"/>
        <v>44.977818552225237</v>
      </c>
    </row>
    <row r="20" spans="1:26" s="23" customFormat="1" ht="35.1" customHeight="1" thickBot="1" x14ac:dyDescent="0.3">
      <c r="A20" s="23">
        <v>1</v>
      </c>
      <c r="B20" s="1" t="s">
        <v>4</v>
      </c>
      <c r="C20" s="97">
        <v>3.73</v>
      </c>
      <c r="D20" s="97">
        <v>3.6</v>
      </c>
      <c r="E20" s="97">
        <v>2.58</v>
      </c>
      <c r="F20" s="25">
        <f t="shared" si="0"/>
        <v>0</v>
      </c>
      <c r="G20" s="79">
        <v>551654149.66999996</v>
      </c>
      <c r="H20" s="79">
        <v>33772973.039999999</v>
      </c>
      <c r="I20" s="25">
        <f t="shared" si="1"/>
        <v>0</v>
      </c>
      <c r="J20" s="26">
        <f t="shared" si="2"/>
        <v>33772973.039999999</v>
      </c>
      <c r="K20" s="26"/>
      <c r="L20" s="27" t="str">
        <f t="shared" si="3"/>
        <v>0</v>
      </c>
      <c r="M20" s="33">
        <f t="shared" si="4"/>
        <v>0</v>
      </c>
      <c r="N20" s="33"/>
      <c r="O20" s="38"/>
      <c r="P20" s="43">
        <v>0</v>
      </c>
      <c r="Q20" s="23" t="str">
        <f t="shared" si="5"/>
        <v>0</v>
      </c>
      <c r="R20" s="23" t="str">
        <f t="shared" si="12"/>
        <v>0</v>
      </c>
      <c r="S20" s="23" t="str">
        <f t="shared" si="6"/>
        <v>0</v>
      </c>
      <c r="T20" s="23" t="str">
        <f t="shared" si="7"/>
        <v>0</v>
      </c>
      <c r="U20" s="23" t="str">
        <f t="shared" si="8"/>
        <v>0</v>
      </c>
      <c r="V20" s="23" t="str">
        <f t="shared" si="9"/>
        <v>0</v>
      </c>
      <c r="X20" s="23">
        <f t="shared" si="10"/>
        <v>0</v>
      </c>
      <c r="Z20" s="30">
        <f t="shared" si="11"/>
        <v>16.334189738541301</v>
      </c>
    </row>
    <row r="21" spans="1:26" ht="9" customHeight="1" x14ac:dyDescent="0.25"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93"/>
      <c r="M27" s="93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sortState ref="A5:Z20">
    <sortCondition descending="1" ref="M5:M20"/>
  </sortState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6">
      <colorScale>
        <cfvo type="min"/>
        <cfvo type="max"/>
        <color rgb="FFFCFCFF"/>
        <color rgb="FFF8696B"/>
      </colorScale>
    </cfRule>
  </conditionalFormatting>
  <conditionalFormatting sqref="C5:C20">
    <cfRule type="cellIs" dxfId="20" priority="5" operator="lessThan">
      <formula>1.5</formula>
    </cfRule>
  </conditionalFormatting>
  <conditionalFormatting sqref="D5:D20">
    <cfRule type="cellIs" dxfId="19" priority="4" operator="lessThan">
      <formula>1</formula>
    </cfRule>
  </conditionalFormatting>
  <conditionalFormatting sqref="E5:E20">
    <cfRule type="cellIs" dxfId="18" priority="3" operator="lessThan">
      <formula>0.8</formula>
    </cfRule>
  </conditionalFormatting>
  <conditionalFormatting sqref="J5:J20">
    <cfRule type="cellIs" dxfId="17" priority="2" operator="lessThan">
      <formula>0</formula>
    </cfRule>
  </conditionalFormatting>
  <conditionalFormatting sqref="G5:H20">
    <cfRule type="cellIs" dxfId="1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3"/>
  <sheetViews>
    <sheetView topLeftCell="B4" zoomScale="60" zoomScaleNormal="60" workbookViewId="0">
      <selection activeCell="B42" sqref="A42:IV44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5.375" style="17" bestFit="1" customWidth="1"/>
    <col min="4" max="4" width="15" style="17" customWidth="1"/>
    <col min="5" max="5" width="12.375" style="17" customWidth="1"/>
    <col min="6" max="6" width="11" style="17" customWidth="1"/>
    <col min="7" max="7" width="19" style="17" customWidth="1"/>
    <col min="8" max="8" width="17.62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79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83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3">
      <c r="A5" s="23">
        <v>14</v>
      </c>
      <c r="B5" s="24" t="s">
        <v>17</v>
      </c>
      <c r="C5" s="76">
        <v>1.063684424338833</v>
      </c>
      <c r="D5" s="76">
        <v>0.96040573166498966</v>
      </c>
      <c r="E5" s="76">
        <v>0.5265699953010099</v>
      </c>
      <c r="F5" s="25">
        <f t="shared" ref="F5:F20" si="0">+Q5+R5+S5</f>
        <v>3</v>
      </c>
      <c r="G5" s="77">
        <v>1142324.0199999958</v>
      </c>
      <c r="H5" s="78">
        <v>-3218704.4549999987</v>
      </c>
      <c r="I5" s="25">
        <f t="shared" ref="I5:I20" si="1">+T5+U5</f>
        <v>1</v>
      </c>
      <c r="J5" s="26">
        <f t="shared" ref="J5:J20" si="2">SUM(H5/10)</f>
        <v>-321870.44549999986</v>
      </c>
      <c r="K5" s="75">
        <v>3.55</v>
      </c>
      <c r="L5" s="27" t="str">
        <f t="shared" ref="L5:L20" si="3">+V5</f>
        <v>1</v>
      </c>
      <c r="M5" s="28">
        <f t="shared" ref="M5:M20" si="4">+X5</f>
        <v>5</v>
      </c>
      <c r="N5" s="27"/>
      <c r="O5" s="29"/>
      <c r="P5" s="28">
        <v>5</v>
      </c>
      <c r="Q5" s="23" t="str">
        <f t="shared" ref="Q5:Q20" si="5">IF(C5&lt;1.5,"1",IF(C5&gt;=1.5,"0"))</f>
        <v>1</v>
      </c>
      <c r="R5" s="23" t="str">
        <f t="shared" ref="R5:R17" si="6">IF(D5&lt;=1,"1",IF(D5&gt;1,"0"))</f>
        <v>1</v>
      </c>
      <c r="S5" s="23" t="str">
        <f t="shared" ref="S5:S20" si="7">IF(E5&lt;0.8,"1",IF(E5&gt;=0.8,"0"))</f>
        <v>1</v>
      </c>
      <c r="T5" s="23" t="str">
        <f t="shared" ref="T5:T20" si="8">IF(G5&lt;0,"1",IF(G5&gt;=0,"0"))</f>
        <v>0</v>
      </c>
      <c r="U5" s="23" t="str">
        <f t="shared" ref="U5:U20" si="9">IF(H5&lt;0,"1",IF(H5&gt;=0,"0"))</f>
        <v>1</v>
      </c>
      <c r="V5" s="23" t="str">
        <f t="shared" ref="V5:V20" si="10">IF(K5="","0",IF(K5&lt;3,"2",IF(K5&lt;6,"1",IF(K5&gt;6.01,"0"))))</f>
        <v>1</v>
      </c>
      <c r="X5" s="23">
        <f>+Q5+R5+S5+T5+U5+V5</f>
        <v>5</v>
      </c>
      <c r="Z5" s="30">
        <f t="shared" ref="Z5:Z20" si="11">G5/J5</f>
        <v>-3.5490180473870079</v>
      </c>
    </row>
    <row r="6" spans="1:26" s="23" customFormat="1" ht="35.1" customHeight="1" thickBot="1" x14ac:dyDescent="0.3">
      <c r="A6" s="23">
        <v>13</v>
      </c>
      <c r="B6" s="24" t="s">
        <v>16</v>
      </c>
      <c r="C6" s="76">
        <v>1.3408280395485277</v>
      </c>
      <c r="D6" s="76">
        <v>0.19842443682873775</v>
      </c>
      <c r="E6" s="76">
        <v>1.0108896775483185</v>
      </c>
      <c r="F6" s="25">
        <f t="shared" si="0"/>
        <v>2</v>
      </c>
      <c r="G6" s="79">
        <v>2846864.1099999994</v>
      </c>
      <c r="H6" s="80">
        <v>-5993817.370000001</v>
      </c>
      <c r="I6" s="25">
        <f t="shared" si="1"/>
        <v>1</v>
      </c>
      <c r="J6" s="26">
        <f t="shared" si="2"/>
        <v>-599381.73700000008</v>
      </c>
      <c r="K6" s="26">
        <v>4.75</v>
      </c>
      <c r="L6" s="27" t="str">
        <f t="shared" si="3"/>
        <v>1</v>
      </c>
      <c r="M6" s="37">
        <f t="shared" si="4"/>
        <v>4</v>
      </c>
      <c r="N6" s="40"/>
      <c r="O6" s="38"/>
      <c r="P6" s="41">
        <v>1</v>
      </c>
      <c r="Q6" s="23" t="str">
        <f t="shared" si="5"/>
        <v>1</v>
      </c>
      <c r="R6" s="23" t="str">
        <f t="shared" si="6"/>
        <v>1</v>
      </c>
      <c r="S6" s="23" t="str">
        <f t="shared" si="7"/>
        <v>0</v>
      </c>
      <c r="T6" s="23" t="str">
        <f t="shared" si="8"/>
        <v>0</v>
      </c>
      <c r="U6" s="23" t="str">
        <f t="shared" si="9"/>
        <v>1</v>
      </c>
      <c r="V6" s="23" t="str">
        <f t="shared" si="10"/>
        <v>1</v>
      </c>
      <c r="X6" s="23">
        <f t="shared" ref="X6:X20" si="12">+Q6+R6+S6+T6+U6+V6</f>
        <v>4</v>
      </c>
      <c r="Z6" s="30">
        <f t="shared" si="11"/>
        <v>-4.7496677563934497</v>
      </c>
    </row>
    <row r="7" spans="1:26" s="23" customFormat="1" ht="35.1" customHeight="1" thickBot="1" x14ac:dyDescent="0.3">
      <c r="A7" s="23">
        <v>16</v>
      </c>
      <c r="B7" s="31" t="s">
        <v>19</v>
      </c>
      <c r="C7" s="81">
        <v>1.1752109271014306</v>
      </c>
      <c r="D7" s="81">
        <v>1.0227224940884059</v>
      </c>
      <c r="E7" s="81">
        <v>0.7846095791039307</v>
      </c>
      <c r="F7" s="25">
        <f t="shared" si="0"/>
        <v>2</v>
      </c>
      <c r="G7" s="79">
        <v>1379804.0775000006</v>
      </c>
      <c r="H7" s="79">
        <v>-973717.44</v>
      </c>
      <c r="I7" s="25">
        <f t="shared" si="1"/>
        <v>1</v>
      </c>
      <c r="J7" s="26">
        <f t="shared" si="2"/>
        <v>-97371.743999999992</v>
      </c>
      <c r="K7" s="26">
        <v>14.17</v>
      </c>
      <c r="L7" s="27" t="str">
        <f t="shared" si="3"/>
        <v>0</v>
      </c>
      <c r="M7" s="39">
        <f t="shared" si="4"/>
        <v>3</v>
      </c>
      <c r="N7" s="27"/>
      <c r="O7" s="29"/>
      <c r="P7" s="32">
        <v>4</v>
      </c>
      <c r="Q7" s="23" t="str">
        <f t="shared" si="5"/>
        <v>1</v>
      </c>
      <c r="R7" s="23" t="str">
        <f t="shared" si="6"/>
        <v>0</v>
      </c>
      <c r="S7" s="23" t="str">
        <f t="shared" si="7"/>
        <v>1</v>
      </c>
      <c r="T7" s="23" t="str">
        <f t="shared" si="8"/>
        <v>0</v>
      </c>
      <c r="U7" s="23" t="str">
        <f t="shared" si="9"/>
        <v>1</v>
      </c>
      <c r="V7" s="23" t="str">
        <f t="shared" si="10"/>
        <v>0</v>
      </c>
      <c r="X7" s="23">
        <f t="shared" si="12"/>
        <v>3</v>
      </c>
      <c r="Z7" s="30">
        <f t="shared" si="11"/>
        <v>-14.170477192028118</v>
      </c>
    </row>
    <row r="8" spans="1:26" s="23" customFormat="1" ht="35.1" customHeight="1" thickBot="1" x14ac:dyDescent="0.3">
      <c r="A8" s="23">
        <v>2</v>
      </c>
      <c r="B8" s="31" t="s">
        <v>5</v>
      </c>
      <c r="C8" s="76"/>
      <c r="D8" s="76"/>
      <c r="E8" s="76"/>
      <c r="F8" s="25">
        <f t="shared" si="0"/>
        <v>3</v>
      </c>
      <c r="G8" s="79"/>
      <c r="H8" s="80"/>
      <c r="I8" s="25">
        <f t="shared" si="1"/>
        <v>0</v>
      </c>
      <c r="J8" s="26">
        <f t="shared" si="2"/>
        <v>0</v>
      </c>
      <c r="K8" s="26"/>
      <c r="L8" s="27" t="str">
        <f t="shared" si="3"/>
        <v>0</v>
      </c>
      <c r="M8" s="34">
        <f t="shared" si="4"/>
        <v>3</v>
      </c>
      <c r="N8" s="27"/>
      <c r="O8" s="29"/>
      <c r="P8" s="43">
        <v>0</v>
      </c>
      <c r="Q8" s="23" t="str">
        <f t="shared" si="5"/>
        <v>1</v>
      </c>
      <c r="R8" s="23" t="str">
        <f t="shared" si="6"/>
        <v>1</v>
      </c>
      <c r="S8" s="23" t="str">
        <f t="shared" si="7"/>
        <v>1</v>
      </c>
      <c r="T8" s="23" t="str">
        <f t="shared" si="8"/>
        <v>0</v>
      </c>
      <c r="U8" s="23" t="str">
        <f t="shared" si="9"/>
        <v>0</v>
      </c>
      <c r="V8" s="23" t="str">
        <f t="shared" si="10"/>
        <v>0</v>
      </c>
      <c r="X8" s="23">
        <f t="shared" si="12"/>
        <v>3</v>
      </c>
      <c r="Z8" s="30" t="e">
        <f t="shared" si="11"/>
        <v>#DIV/0!</v>
      </c>
    </row>
    <row r="9" spans="1:26" s="23" customFormat="1" ht="35.1" customHeight="1" thickBot="1" x14ac:dyDescent="0.3">
      <c r="A9" s="23">
        <v>1</v>
      </c>
      <c r="B9" s="31" t="s">
        <v>4</v>
      </c>
      <c r="C9" s="76"/>
      <c r="D9" s="76"/>
      <c r="E9" s="76"/>
      <c r="F9" s="25">
        <f t="shared" si="0"/>
        <v>3</v>
      </c>
      <c r="G9" s="82"/>
      <c r="H9" s="82"/>
      <c r="I9" s="25">
        <f t="shared" si="1"/>
        <v>0</v>
      </c>
      <c r="J9" s="26">
        <f t="shared" si="2"/>
        <v>0</v>
      </c>
      <c r="K9" s="26"/>
      <c r="L9" s="27" t="str">
        <f t="shared" si="3"/>
        <v>0</v>
      </c>
      <c r="M9" s="43">
        <f t="shared" si="4"/>
        <v>3</v>
      </c>
      <c r="N9" s="33"/>
      <c r="O9" s="38"/>
      <c r="P9" s="33">
        <v>0</v>
      </c>
      <c r="Q9" s="23" t="str">
        <f t="shared" si="5"/>
        <v>1</v>
      </c>
      <c r="R9" s="23" t="str">
        <f t="shared" si="6"/>
        <v>1</v>
      </c>
      <c r="S9" s="23" t="str">
        <f t="shared" si="7"/>
        <v>1</v>
      </c>
      <c r="T9" s="23" t="str">
        <f t="shared" si="8"/>
        <v>0</v>
      </c>
      <c r="U9" s="23" t="str">
        <f t="shared" si="9"/>
        <v>0</v>
      </c>
      <c r="V9" s="23" t="str">
        <f t="shared" si="10"/>
        <v>0</v>
      </c>
      <c r="X9" s="23">
        <f t="shared" si="12"/>
        <v>3</v>
      </c>
      <c r="Z9" s="30" t="e">
        <f t="shared" si="11"/>
        <v>#DIV/0!</v>
      </c>
    </row>
    <row r="10" spans="1:26" s="23" customFormat="1" ht="35.1" customHeight="1" thickBot="1" x14ac:dyDescent="0.3">
      <c r="A10" s="23">
        <v>8</v>
      </c>
      <c r="B10" s="24" t="s">
        <v>11</v>
      </c>
      <c r="C10" s="84">
        <v>1.1517138822427835</v>
      </c>
      <c r="D10" s="84">
        <v>0.9819113231137464</v>
      </c>
      <c r="E10" s="84">
        <v>0.71316105806456787</v>
      </c>
      <c r="F10" s="25">
        <f t="shared" si="0"/>
        <v>3</v>
      </c>
      <c r="G10" s="80">
        <v>3820763.2600000016</v>
      </c>
      <c r="H10" s="79">
        <v>5706764.1862499993</v>
      </c>
      <c r="I10" s="25">
        <f t="shared" si="1"/>
        <v>0</v>
      </c>
      <c r="J10" s="26">
        <f t="shared" si="2"/>
        <v>570676.41862499993</v>
      </c>
      <c r="K10" s="26"/>
      <c r="L10" s="27" t="str">
        <f t="shared" si="3"/>
        <v>0</v>
      </c>
      <c r="M10" s="34">
        <f t="shared" si="4"/>
        <v>3</v>
      </c>
      <c r="N10" s="27"/>
      <c r="O10" s="29"/>
      <c r="P10" s="34">
        <v>4</v>
      </c>
      <c r="Q10" s="23" t="str">
        <f t="shared" si="5"/>
        <v>1</v>
      </c>
      <c r="R10" s="23" t="str">
        <f t="shared" si="6"/>
        <v>1</v>
      </c>
      <c r="S10" s="23" t="str">
        <f t="shared" si="7"/>
        <v>1</v>
      </c>
      <c r="T10" s="23" t="str">
        <f t="shared" si="8"/>
        <v>0</v>
      </c>
      <c r="U10" s="23" t="str">
        <f t="shared" si="9"/>
        <v>0</v>
      </c>
      <c r="V10" s="23" t="str">
        <f t="shared" si="10"/>
        <v>0</v>
      </c>
      <c r="X10" s="23">
        <f t="shared" si="12"/>
        <v>3</v>
      </c>
      <c r="Z10" s="30">
        <f t="shared" si="11"/>
        <v>6.6951483105011258</v>
      </c>
    </row>
    <row r="11" spans="1:26" s="23" customFormat="1" ht="35.1" customHeight="1" thickBot="1" x14ac:dyDescent="0.3">
      <c r="A11" s="23">
        <v>4</v>
      </c>
      <c r="B11" s="31" t="s">
        <v>7</v>
      </c>
      <c r="C11" s="76">
        <v>1.3854285217895719</v>
      </c>
      <c r="D11" s="76">
        <v>1.2580182164869596</v>
      </c>
      <c r="E11" s="76">
        <v>0.98934676004826738</v>
      </c>
      <c r="F11" s="25">
        <f t="shared" si="0"/>
        <v>1</v>
      </c>
      <c r="G11" s="79">
        <v>7264633.2400000021</v>
      </c>
      <c r="H11" s="80">
        <v>-2938000</v>
      </c>
      <c r="I11" s="25">
        <f t="shared" si="1"/>
        <v>1</v>
      </c>
      <c r="J11" s="26">
        <f t="shared" si="2"/>
        <v>-293800</v>
      </c>
      <c r="K11" s="26">
        <v>24.73</v>
      </c>
      <c r="L11" s="27" t="str">
        <f t="shared" si="3"/>
        <v>0</v>
      </c>
      <c r="M11" s="37">
        <f t="shared" si="4"/>
        <v>2</v>
      </c>
      <c r="N11" s="27"/>
      <c r="O11" s="29"/>
      <c r="P11" s="36">
        <v>2</v>
      </c>
      <c r="Q11" s="23" t="str">
        <f t="shared" si="5"/>
        <v>1</v>
      </c>
      <c r="R11" s="23" t="str">
        <f t="shared" si="6"/>
        <v>0</v>
      </c>
      <c r="S11" s="23" t="str">
        <f t="shared" si="7"/>
        <v>0</v>
      </c>
      <c r="T11" s="23" t="str">
        <f t="shared" si="8"/>
        <v>0</v>
      </c>
      <c r="U11" s="23" t="str">
        <f t="shared" si="9"/>
        <v>1</v>
      </c>
      <c r="V11" s="23" t="str">
        <f t="shared" si="10"/>
        <v>0</v>
      </c>
      <c r="X11" s="23">
        <f t="shared" si="12"/>
        <v>2</v>
      </c>
      <c r="Z11" s="30">
        <f t="shared" si="11"/>
        <v>-24.72645759019742</v>
      </c>
    </row>
    <row r="12" spans="1:26" s="23" customFormat="1" ht="35.1" customHeight="1" thickBot="1" x14ac:dyDescent="0.3">
      <c r="A12" s="23">
        <v>10</v>
      </c>
      <c r="B12" s="24" t="s">
        <v>13</v>
      </c>
      <c r="C12" s="76">
        <v>1.28</v>
      </c>
      <c r="D12" s="76">
        <v>1.07</v>
      </c>
      <c r="E12" s="76">
        <v>1.1499999999999999</v>
      </c>
      <c r="F12" s="25">
        <f t="shared" si="0"/>
        <v>1</v>
      </c>
      <c r="G12" s="79">
        <v>2488332.83</v>
      </c>
      <c r="H12" s="80">
        <v>-711701.3</v>
      </c>
      <c r="I12" s="25">
        <f t="shared" si="1"/>
        <v>1</v>
      </c>
      <c r="J12" s="26">
        <f t="shared" si="2"/>
        <v>-71170.13</v>
      </c>
      <c r="K12" s="26">
        <v>34.96</v>
      </c>
      <c r="L12" s="27" t="str">
        <f t="shared" si="3"/>
        <v>0</v>
      </c>
      <c r="M12" s="37">
        <f t="shared" si="4"/>
        <v>2</v>
      </c>
      <c r="N12" s="27"/>
      <c r="O12" s="38"/>
      <c r="P12" s="41">
        <v>1</v>
      </c>
      <c r="Q12" s="23" t="str">
        <f t="shared" si="5"/>
        <v>1</v>
      </c>
      <c r="R12" s="23" t="str">
        <f t="shared" si="6"/>
        <v>0</v>
      </c>
      <c r="S12" s="23" t="str">
        <f t="shared" si="7"/>
        <v>0</v>
      </c>
      <c r="T12" s="23" t="str">
        <f t="shared" si="8"/>
        <v>0</v>
      </c>
      <c r="U12" s="23" t="str">
        <f t="shared" si="9"/>
        <v>1</v>
      </c>
      <c r="V12" s="23" t="str">
        <f t="shared" si="10"/>
        <v>0</v>
      </c>
      <c r="X12" s="23">
        <f t="shared" si="12"/>
        <v>2</v>
      </c>
      <c r="Z12" s="30">
        <f t="shared" si="11"/>
        <v>-34.963162635785544</v>
      </c>
    </row>
    <row r="13" spans="1:26" s="23" customFormat="1" ht="35.1" customHeight="1" thickBot="1" x14ac:dyDescent="0.3">
      <c r="A13" s="23">
        <v>6</v>
      </c>
      <c r="B13" s="24" t="s">
        <v>9</v>
      </c>
      <c r="C13" s="76">
        <v>1.1399999999999999</v>
      </c>
      <c r="D13" s="76">
        <v>0.98</v>
      </c>
      <c r="E13" s="76">
        <v>0.89</v>
      </c>
      <c r="F13" s="25">
        <f t="shared" si="0"/>
        <v>2</v>
      </c>
      <c r="G13" s="79">
        <v>5266249.18</v>
      </c>
      <c r="H13" s="79">
        <v>5931401.0699999994</v>
      </c>
      <c r="I13" s="25">
        <f t="shared" si="1"/>
        <v>0</v>
      </c>
      <c r="J13" s="26">
        <f t="shared" si="2"/>
        <v>593140.10699999996</v>
      </c>
      <c r="K13" s="26"/>
      <c r="L13" s="27" t="str">
        <f t="shared" si="3"/>
        <v>0</v>
      </c>
      <c r="M13" s="36">
        <f t="shared" si="4"/>
        <v>2</v>
      </c>
      <c r="N13" s="27"/>
      <c r="O13" s="29"/>
      <c r="P13" s="36">
        <v>2</v>
      </c>
      <c r="Q13" s="23" t="str">
        <f t="shared" si="5"/>
        <v>1</v>
      </c>
      <c r="R13" s="23" t="str">
        <f t="shared" si="6"/>
        <v>1</v>
      </c>
      <c r="S13" s="23" t="str">
        <f t="shared" si="7"/>
        <v>0</v>
      </c>
      <c r="T13" s="23" t="str">
        <f t="shared" si="8"/>
        <v>0</v>
      </c>
      <c r="U13" s="23" t="str">
        <f t="shared" si="9"/>
        <v>0</v>
      </c>
      <c r="V13" s="23" t="str">
        <f t="shared" si="10"/>
        <v>0</v>
      </c>
      <c r="X13" s="23">
        <f t="shared" si="12"/>
        <v>2</v>
      </c>
      <c r="Z13" s="30">
        <f t="shared" si="11"/>
        <v>8.8785922884826949</v>
      </c>
    </row>
    <row r="14" spans="1:26" s="23" customFormat="1" ht="35.1" customHeight="1" thickBot="1" x14ac:dyDescent="0.3">
      <c r="A14" s="23">
        <v>15</v>
      </c>
      <c r="B14" s="24" t="s">
        <v>18</v>
      </c>
      <c r="C14" s="76">
        <v>1.1363263515453361</v>
      </c>
      <c r="D14" s="76">
        <v>0.97999126392161384</v>
      </c>
      <c r="E14" s="76">
        <v>0.93002428094977807</v>
      </c>
      <c r="F14" s="25">
        <f t="shared" si="0"/>
        <v>2</v>
      </c>
      <c r="G14" s="77">
        <v>1410009.1169999987</v>
      </c>
      <c r="H14" s="77">
        <v>7103718.2699999996</v>
      </c>
      <c r="I14" s="25">
        <f t="shared" si="1"/>
        <v>0</v>
      </c>
      <c r="J14" s="26">
        <f t="shared" si="2"/>
        <v>710371.82699999993</v>
      </c>
      <c r="K14" s="26"/>
      <c r="L14" s="27" t="str">
        <f t="shared" si="3"/>
        <v>0</v>
      </c>
      <c r="M14" s="39">
        <f t="shared" si="4"/>
        <v>2</v>
      </c>
      <c r="N14" s="27"/>
      <c r="O14" s="29"/>
      <c r="P14" s="34">
        <v>4</v>
      </c>
      <c r="Q14" s="23" t="str">
        <f t="shared" si="5"/>
        <v>1</v>
      </c>
      <c r="R14" s="23" t="str">
        <f t="shared" si="6"/>
        <v>1</v>
      </c>
      <c r="S14" s="23" t="str">
        <f t="shared" si="7"/>
        <v>0</v>
      </c>
      <c r="T14" s="23" t="str">
        <f t="shared" si="8"/>
        <v>0</v>
      </c>
      <c r="U14" s="23" t="str">
        <f t="shared" si="9"/>
        <v>0</v>
      </c>
      <c r="V14" s="23" t="str">
        <f t="shared" si="10"/>
        <v>0</v>
      </c>
      <c r="X14" s="23">
        <f t="shared" si="12"/>
        <v>2</v>
      </c>
      <c r="Z14" s="30">
        <f t="shared" si="11"/>
        <v>1.9848888475133726</v>
      </c>
    </row>
    <row r="15" spans="1:26" s="23" customFormat="1" ht="35.1" customHeight="1" thickBot="1" x14ac:dyDescent="0.3">
      <c r="A15" s="23">
        <v>5</v>
      </c>
      <c r="B15" s="31" t="s">
        <v>8</v>
      </c>
      <c r="C15" s="76">
        <v>2.351519040152716</v>
      </c>
      <c r="D15" s="76">
        <v>2.0421151104386279</v>
      </c>
      <c r="E15" s="76">
        <v>1.7418395575328744</v>
      </c>
      <c r="F15" s="25">
        <f t="shared" si="0"/>
        <v>0</v>
      </c>
      <c r="G15" s="79">
        <v>11252323.300000001</v>
      </c>
      <c r="H15" s="78">
        <v>-5927964.6000000006</v>
      </c>
      <c r="I15" s="25">
        <f t="shared" si="1"/>
        <v>1</v>
      </c>
      <c r="J15" s="26">
        <f t="shared" si="2"/>
        <v>-592796.46000000008</v>
      </c>
      <c r="K15" s="26">
        <v>18.98</v>
      </c>
      <c r="L15" s="27" t="str">
        <f t="shared" si="3"/>
        <v>0</v>
      </c>
      <c r="M15" s="41">
        <f t="shared" si="4"/>
        <v>1</v>
      </c>
      <c r="N15" s="27"/>
      <c r="O15" s="29"/>
      <c r="P15" s="39">
        <v>1</v>
      </c>
      <c r="Q15" s="23" t="str">
        <f t="shared" si="5"/>
        <v>0</v>
      </c>
      <c r="R15" s="23" t="str">
        <f t="shared" si="6"/>
        <v>0</v>
      </c>
      <c r="S15" s="23" t="str">
        <f t="shared" si="7"/>
        <v>0</v>
      </c>
      <c r="T15" s="23" t="str">
        <f t="shared" si="8"/>
        <v>0</v>
      </c>
      <c r="U15" s="23" t="str">
        <f t="shared" si="9"/>
        <v>1</v>
      </c>
      <c r="V15" s="23" t="str">
        <f t="shared" si="10"/>
        <v>0</v>
      </c>
      <c r="X15" s="23">
        <f t="shared" si="12"/>
        <v>1</v>
      </c>
      <c r="Z15" s="30">
        <f t="shared" si="11"/>
        <v>-18.981765343200596</v>
      </c>
    </row>
    <row r="16" spans="1:26" s="23" customFormat="1" ht="35.1" customHeight="1" thickBot="1" x14ac:dyDescent="0.3">
      <c r="A16" s="23">
        <v>12</v>
      </c>
      <c r="B16" s="24" t="s">
        <v>15</v>
      </c>
      <c r="C16" s="76">
        <v>2.4252759951433607</v>
      </c>
      <c r="D16" s="76">
        <v>2.2480304128770658</v>
      </c>
      <c r="E16" s="76">
        <v>2.0656491623318187</v>
      </c>
      <c r="F16" s="25">
        <f t="shared" si="0"/>
        <v>0</v>
      </c>
      <c r="G16" s="79">
        <v>41875973.040000007</v>
      </c>
      <c r="H16" s="80">
        <v>-563242.13999999966</v>
      </c>
      <c r="I16" s="25">
        <f t="shared" si="1"/>
        <v>1</v>
      </c>
      <c r="J16" s="26">
        <f t="shared" si="2"/>
        <v>-56324.213999999964</v>
      </c>
      <c r="K16" s="26">
        <v>743.48</v>
      </c>
      <c r="L16" s="27" t="str">
        <f t="shared" si="3"/>
        <v>0</v>
      </c>
      <c r="M16" s="39">
        <f t="shared" si="4"/>
        <v>1</v>
      </c>
      <c r="N16" s="27"/>
      <c r="O16" s="38"/>
      <c r="P16" s="39">
        <v>1</v>
      </c>
      <c r="Q16" s="23" t="str">
        <f t="shared" si="5"/>
        <v>0</v>
      </c>
      <c r="R16" s="23" t="str">
        <f t="shared" si="6"/>
        <v>0</v>
      </c>
      <c r="S16" s="23" t="str">
        <f t="shared" si="7"/>
        <v>0</v>
      </c>
      <c r="T16" s="23" t="str">
        <f t="shared" si="8"/>
        <v>0</v>
      </c>
      <c r="U16" s="23" t="str">
        <f t="shared" si="9"/>
        <v>1</v>
      </c>
      <c r="V16" s="23" t="str">
        <f t="shared" si="10"/>
        <v>0</v>
      </c>
      <c r="X16" s="23">
        <f t="shared" si="12"/>
        <v>1</v>
      </c>
      <c r="Z16" s="30">
        <f t="shared" si="11"/>
        <v>-743.48082407328457</v>
      </c>
    </row>
    <row r="17" spans="1:26" s="23" customFormat="1" ht="35.1" customHeight="1" thickBot="1" x14ac:dyDescent="0.3">
      <c r="A17" s="23">
        <v>11</v>
      </c>
      <c r="B17" s="24" t="s">
        <v>14</v>
      </c>
      <c r="C17" s="76">
        <v>1.3471838641453311</v>
      </c>
      <c r="D17" s="76">
        <v>1.1324470308957537</v>
      </c>
      <c r="E17" s="76">
        <v>0.84993013253022842</v>
      </c>
      <c r="F17" s="25">
        <f t="shared" si="0"/>
        <v>1</v>
      </c>
      <c r="G17" s="79">
        <v>4538657.9700000025</v>
      </c>
      <c r="H17" s="79">
        <v>4345475.4099999983</v>
      </c>
      <c r="I17" s="25">
        <f t="shared" si="1"/>
        <v>0</v>
      </c>
      <c r="J17" s="26">
        <f t="shared" si="2"/>
        <v>434547.54099999985</v>
      </c>
      <c r="K17" s="26"/>
      <c r="L17" s="27" t="str">
        <f t="shared" si="3"/>
        <v>0</v>
      </c>
      <c r="M17" s="35">
        <f t="shared" si="4"/>
        <v>1</v>
      </c>
      <c r="N17" s="27"/>
      <c r="O17" s="29"/>
      <c r="P17" s="34">
        <v>4</v>
      </c>
      <c r="Q17" s="23" t="str">
        <f t="shared" si="5"/>
        <v>1</v>
      </c>
      <c r="R17" s="23" t="str">
        <f t="shared" si="6"/>
        <v>0</v>
      </c>
      <c r="S17" s="23" t="str">
        <f t="shared" si="7"/>
        <v>0</v>
      </c>
      <c r="T17" s="23" t="str">
        <f t="shared" si="8"/>
        <v>0</v>
      </c>
      <c r="U17" s="23" t="str">
        <f t="shared" si="9"/>
        <v>0</v>
      </c>
      <c r="V17" s="23" t="str">
        <f t="shared" si="10"/>
        <v>0</v>
      </c>
      <c r="X17" s="23">
        <f t="shared" si="12"/>
        <v>1</v>
      </c>
      <c r="Z17" s="30">
        <f t="shared" si="11"/>
        <v>10.444560242028855</v>
      </c>
    </row>
    <row r="18" spans="1:26" s="23" customFormat="1" ht="35.1" customHeight="1" thickBot="1" x14ac:dyDescent="0.3">
      <c r="A18" s="23">
        <v>3</v>
      </c>
      <c r="B18" s="31" t="s">
        <v>6</v>
      </c>
      <c r="C18" s="76">
        <v>1.0997410282727709</v>
      </c>
      <c r="D18" s="76">
        <v>1.0108240893348956</v>
      </c>
      <c r="E18" s="76">
        <v>0.83362946611485411</v>
      </c>
      <c r="F18" s="25">
        <f t="shared" si="0"/>
        <v>1</v>
      </c>
      <c r="G18" s="79">
        <v>2568757.84</v>
      </c>
      <c r="H18" s="79">
        <v>3418890.17</v>
      </c>
      <c r="I18" s="25">
        <f t="shared" si="1"/>
        <v>0</v>
      </c>
      <c r="J18" s="26">
        <f t="shared" si="2"/>
        <v>341889.01699999999</v>
      </c>
      <c r="K18" s="26"/>
      <c r="L18" s="27" t="str">
        <f t="shared" si="3"/>
        <v>0</v>
      </c>
      <c r="M18" s="39">
        <f t="shared" si="4"/>
        <v>1</v>
      </c>
      <c r="N18" s="27"/>
      <c r="O18" s="29"/>
      <c r="P18" s="39">
        <v>1</v>
      </c>
      <c r="Q18" s="23" t="str">
        <f t="shared" si="5"/>
        <v>1</v>
      </c>
      <c r="R18" s="42" t="str">
        <f>IF(D18&lt;1,"1",IF(D18&gt;=1,"0"))</f>
        <v>0</v>
      </c>
      <c r="S18" s="23" t="str">
        <f t="shared" si="7"/>
        <v>0</v>
      </c>
      <c r="T18" s="23" t="str">
        <f t="shared" si="8"/>
        <v>0</v>
      </c>
      <c r="U18" s="23" t="str">
        <f t="shared" si="9"/>
        <v>0</v>
      </c>
      <c r="V18" s="23" t="str">
        <f t="shared" si="10"/>
        <v>0</v>
      </c>
      <c r="X18" s="23">
        <f t="shared" si="12"/>
        <v>1</v>
      </c>
      <c r="Z18" s="30">
        <f t="shared" si="11"/>
        <v>7.513426030880658</v>
      </c>
    </row>
    <row r="19" spans="1:26" s="23" customFormat="1" ht="35.1" customHeight="1" thickBot="1" x14ac:dyDescent="0.3">
      <c r="A19" s="23">
        <v>9</v>
      </c>
      <c r="B19" s="24" t="s">
        <v>12</v>
      </c>
      <c r="C19" s="76">
        <v>1.2254757060382973</v>
      </c>
      <c r="D19" s="76">
        <v>1.0810576268998382</v>
      </c>
      <c r="E19" s="76">
        <v>0.88272051799160389</v>
      </c>
      <c r="F19" s="25">
        <f t="shared" si="0"/>
        <v>1</v>
      </c>
      <c r="G19" s="79">
        <v>3997573.2100000009</v>
      </c>
      <c r="H19" s="79">
        <v>10620036.120000005</v>
      </c>
      <c r="I19" s="25">
        <f t="shared" si="1"/>
        <v>0</v>
      </c>
      <c r="J19" s="26">
        <f t="shared" si="2"/>
        <v>1062003.6120000004</v>
      </c>
      <c r="K19" s="26"/>
      <c r="L19" s="27" t="str">
        <f t="shared" si="3"/>
        <v>0</v>
      </c>
      <c r="M19" s="39">
        <f t="shared" si="4"/>
        <v>1</v>
      </c>
      <c r="N19" s="27"/>
      <c r="O19" s="29"/>
      <c r="P19" s="39">
        <v>1</v>
      </c>
      <c r="Q19" s="23" t="str">
        <f t="shared" si="5"/>
        <v>1</v>
      </c>
      <c r="R19" s="23" t="str">
        <f>IF(D19&lt;=1,"1",IF(D19&gt;1,"0"))</f>
        <v>0</v>
      </c>
      <c r="S19" s="23" t="str">
        <f t="shared" si="7"/>
        <v>0</v>
      </c>
      <c r="T19" s="23" t="str">
        <f t="shared" si="8"/>
        <v>0</v>
      </c>
      <c r="U19" s="23" t="str">
        <f t="shared" si="9"/>
        <v>0</v>
      </c>
      <c r="V19" s="23" t="str">
        <f t="shared" si="10"/>
        <v>0</v>
      </c>
      <c r="X19" s="23">
        <f t="shared" si="12"/>
        <v>1</v>
      </c>
      <c r="Z19" s="30">
        <f t="shared" si="11"/>
        <v>3.7641804272884141</v>
      </c>
    </row>
    <row r="20" spans="1:26" s="23" customFormat="1" ht="35.1" customHeight="1" thickBot="1" x14ac:dyDescent="0.3">
      <c r="A20" s="23">
        <v>7</v>
      </c>
      <c r="B20" s="24" t="s">
        <v>10</v>
      </c>
      <c r="C20" s="76">
        <v>2.8082066529460761</v>
      </c>
      <c r="D20" s="76">
        <v>2.583766313029134</v>
      </c>
      <c r="E20" s="76">
        <v>2.1417994915638388</v>
      </c>
      <c r="F20" s="25">
        <f t="shared" si="0"/>
        <v>0</v>
      </c>
      <c r="G20" s="79">
        <v>45964419.25999999</v>
      </c>
      <c r="H20" s="79">
        <v>5319799.5499999989</v>
      </c>
      <c r="I20" s="25">
        <f t="shared" si="1"/>
        <v>0</v>
      </c>
      <c r="J20" s="26">
        <f t="shared" si="2"/>
        <v>531979.95499999984</v>
      </c>
      <c r="K20" s="26"/>
      <c r="L20" s="27" t="str">
        <f t="shared" si="3"/>
        <v>0</v>
      </c>
      <c r="M20" s="33">
        <f t="shared" si="4"/>
        <v>0</v>
      </c>
      <c r="N20" s="33"/>
      <c r="O20" s="38"/>
      <c r="P20" s="43">
        <v>0</v>
      </c>
      <c r="Q20" s="23" t="str">
        <f t="shared" si="5"/>
        <v>0</v>
      </c>
      <c r="R20" s="23" t="str">
        <f>IF(D20&lt;=1,"1",IF(D20&gt;1,"0"))</f>
        <v>0</v>
      </c>
      <c r="S20" s="23" t="str">
        <f t="shared" si="7"/>
        <v>0</v>
      </c>
      <c r="T20" s="23" t="str">
        <f t="shared" si="8"/>
        <v>0</v>
      </c>
      <c r="U20" s="23" t="str">
        <f t="shared" si="9"/>
        <v>0</v>
      </c>
      <c r="V20" s="23" t="str">
        <f t="shared" si="10"/>
        <v>0</v>
      </c>
      <c r="X20" s="23">
        <f t="shared" si="12"/>
        <v>0</v>
      </c>
      <c r="Z20" s="30">
        <f t="shared" si="11"/>
        <v>86.402539847577529</v>
      </c>
    </row>
    <row r="21" spans="1:26" ht="9" customHeight="1" x14ac:dyDescent="0.25">
      <c r="C21" s="74"/>
      <c r="D21" s="74"/>
      <c r="E21" s="74"/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57"/>
      <c r="M27" s="57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K23:M24"/>
    <mergeCell ref="K25:M26"/>
    <mergeCell ref="J27:K27"/>
    <mergeCell ref="K30:M31"/>
    <mergeCell ref="G3:G4"/>
    <mergeCell ref="H3:H4"/>
    <mergeCell ref="I3:I4"/>
    <mergeCell ref="J3:J4"/>
    <mergeCell ref="K3:K4"/>
    <mergeCell ref="B2:B4"/>
    <mergeCell ref="C2:F2"/>
    <mergeCell ref="G2:I2"/>
    <mergeCell ref="J2:L2"/>
    <mergeCell ref="M2:M4"/>
    <mergeCell ref="N3:N4"/>
    <mergeCell ref="O2:O4"/>
    <mergeCell ref="C3:C4"/>
    <mergeCell ref="D3:D4"/>
    <mergeCell ref="E3:E4"/>
    <mergeCell ref="F3:F4"/>
    <mergeCell ref="L3:L4"/>
  </mergeCells>
  <conditionalFormatting sqref="M5:M2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3"/>
  <sheetViews>
    <sheetView topLeftCell="B4" zoomScale="60" zoomScaleNormal="60" workbookViewId="0">
      <selection activeCell="B42" sqref="A42:IV44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7" width="20.25" style="17" customWidth="1"/>
    <col min="8" max="8" width="19.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80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84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3">
      <c r="A5" s="23">
        <v>14</v>
      </c>
      <c r="B5" s="24" t="s">
        <v>17</v>
      </c>
      <c r="C5" s="76">
        <v>1.0618220455041905</v>
      </c>
      <c r="D5" s="76">
        <v>0.95543654990502058</v>
      </c>
      <c r="E5" s="76">
        <v>0.47696546703630061</v>
      </c>
      <c r="F5" s="25">
        <f t="shared" ref="F5:F20" si="0">+Q5+R5+S5</f>
        <v>3</v>
      </c>
      <c r="G5" s="77">
        <v>1076534.0299999975</v>
      </c>
      <c r="H5" s="78">
        <v>-5133431.737499998</v>
      </c>
      <c r="I5" s="25">
        <f t="shared" ref="I5:I20" si="1">+T5+U5</f>
        <v>1</v>
      </c>
      <c r="J5" s="26">
        <f t="shared" ref="J5:J20" si="2">SUM(H5/11)</f>
        <v>-466675.61249999981</v>
      </c>
      <c r="K5" s="75">
        <v>2.31</v>
      </c>
      <c r="L5" s="27" t="str">
        <f t="shared" ref="L5:L20" si="3">+V5</f>
        <v>2</v>
      </c>
      <c r="M5" s="28">
        <f t="shared" ref="M5:M20" si="4">+X5</f>
        <v>6</v>
      </c>
      <c r="N5" s="27"/>
      <c r="O5" s="29"/>
      <c r="P5" s="28">
        <v>5</v>
      </c>
      <c r="Q5" s="23" t="str">
        <f t="shared" ref="Q5:Q20" si="5">IF(C5&lt;1.5,"1",IF(C5&gt;=1.5,"0"))</f>
        <v>1</v>
      </c>
      <c r="R5" s="23" t="str">
        <f>IF(D5&lt;=1,"1",IF(D5&gt;1,"0"))</f>
        <v>1</v>
      </c>
      <c r="S5" s="23" t="str">
        <f t="shared" ref="S5:S20" si="6">IF(E5&lt;0.8,"1",IF(E5&gt;=0.8,"0"))</f>
        <v>1</v>
      </c>
      <c r="T5" s="23" t="str">
        <f t="shared" ref="T5:T20" si="7">IF(G5&lt;0,"1",IF(G5&gt;=0,"0"))</f>
        <v>0</v>
      </c>
      <c r="U5" s="23" t="str">
        <f t="shared" ref="U5:U20" si="8">IF(H5&lt;0,"1",IF(H5&gt;=0,"0"))</f>
        <v>1</v>
      </c>
      <c r="V5" s="23" t="str">
        <f t="shared" ref="V5:V20" si="9">IF(K5="","0",IF(K5&lt;3,"2",IF(K5&lt;6,"1",IF(K5&gt;6.01,"0"))))</f>
        <v>2</v>
      </c>
      <c r="X5" s="23">
        <f>+Q5+R5+S5+T5+U5+V5</f>
        <v>6</v>
      </c>
      <c r="Z5" s="30">
        <f t="shared" ref="Z5:Z20" si="10">G5/J5</f>
        <v>-2.3068144149058099</v>
      </c>
    </row>
    <row r="6" spans="1:26" s="23" customFormat="1" ht="35.1" customHeight="1" thickBot="1" x14ac:dyDescent="0.3">
      <c r="A6" s="23">
        <v>13</v>
      </c>
      <c r="B6" s="24" t="s">
        <v>16</v>
      </c>
      <c r="C6" s="76">
        <v>1.257892059856706</v>
      </c>
      <c r="D6" s="76">
        <v>0.21467543022614438</v>
      </c>
      <c r="E6" s="76">
        <v>0.90686059105885253</v>
      </c>
      <c r="F6" s="25">
        <f t="shared" si="0"/>
        <v>2</v>
      </c>
      <c r="G6" s="79">
        <v>2184526.959999999</v>
      </c>
      <c r="H6" s="80">
        <v>-6751357.370000001</v>
      </c>
      <c r="I6" s="25">
        <f t="shared" si="1"/>
        <v>1</v>
      </c>
      <c r="J6" s="26">
        <f t="shared" si="2"/>
        <v>-613759.76090909098</v>
      </c>
      <c r="K6" s="26">
        <v>3.56</v>
      </c>
      <c r="L6" s="27" t="str">
        <f t="shared" si="3"/>
        <v>1</v>
      </c>
      <c r="M6" s="37">
        <f t="shared" si="4"/>
        <v>4</v>
      </c>
      <c r="N6" s="40"/>
      <c r="O6" s="38"/>
      <c r="P6" s="41">
        <v>1</v>
      </c>
      <c r="Q6" s="23" t="str">
        <f t="shared" si="5"/>
        <v>1</v>
      </c>
      <c r="R6" s="23" t="str">
        <f>IF(D6&lt;=1,"1",IF(D6&gt;1,"0"))</f>
        <v>1</v>
      </c>
      <c r="S6" s="23" t="str">
        <f t="shared" si="6"/>
        <v>0</v>
      </c>
      <c r="T6" s="23" t="str">
        <f t="shared" si="7"/>
        <v>0</v>
      </c>
      <c r="U6" s="23" t="str">
        <f t="shared" si="8"/>
        <v>1</v>
      </c>
      <c r="V6" s="23" t="str">
        <f t="shared" si="9"/>
        <v>1</v>
      </c>
      <c r="X6" s="23">
        <f t="shared" ref="X6:X20" si="11">+Q6+R6+S6+T6+U6+V6</f>
        <v>4</v>
      </c>
      <c r="Z6" s="30">
        <f t="shared" si="10"/>
        <v>-3.559254123737785</v>
      </c>
    </row>
    <row r="7" spans="1:26" s="23" customFormat="1" ht="35.1" customHeight="1" thickBot="1" x14ac:dyDescent="0.3">
      <c r="A7" s="23">
        <v>16</v>
      </c>
      <c r="B7" s="31" t="s">
        <v>19</v>
      </c>
      <c r="C7" s="81">
        <v>1.1786679896383552</v>
      </c>
      <c r="D7" s="81">
        <v>1.0071228691657843</v>
      </c>
      <c r="E7" s="81">
        <v>0.74014490976640002</v>
      </c>
      <c r="F7" s="25">
        <f t="shared" si="0"/>
        <v>2</v>
      </c>
      <c r="G7" s="79">
        <v>1282387.3399999999</v>
      </c>
      <c r="H7" s="79">
        <v>-2134257.44</v>
      </c>
      <c r="I7" s="25">
        <f t="shared" si="1"/>
        <v>1</v>
      </c>
      <c r="J7" s="26">
        <f t="shared" si="2"/>
        <v>-194023.40363636363</v>
      </c>
      <c r="K7" s="26">
        <v>6.61</v>
      </c>
      <c r="L7" s="27" t="str">
        <f t="shared" si="3"/>
        <v>0</v>
      </c>
      <c r="M7" s="39">
        <f t="shared" si="4"/>
        <v>3</v>
      </c>
      <c r="N7" s="27"/>
      <c r="O7" s="29"/>
      <c r="P7" s="32">
        <v>4</v>
      </c>
      <c r="Q7" s="23" t="str">
        <f t="shared" si="5"/>
        <v>1</v>
      </c>
      <c r="R7" s="23" t="str">
        <f>IF(D7&lt;=1,"1",IF(D7&gt;1,"0"))</f>
        <v>0</v>
      </c>
      <c r="S7" s="23" t="str">
        <f t="shared" si="6"/>
        <v>1</v>
      </c>
      <c r="T7" s="23" t="str">
        <f t="shared" si="7"/>
        <v>0</v>
      </c>
      <c r="U7" s="23" t="str">
        <f t="shared" si="8"/>
        <v>1</v>
      </c>
      <c r="V7" s="23" t="str">
        <f t="shared" si="9"/>
        <v>0</v>
      </c>
      <c r="X7" s="23">
        <f t="shared" si="11"/>
        <v>3</v>
      </c>
      <c r="Z7" s="30">
        <f t="shared" si="10"/>
        <v>-6.6094466748116378</v>
      </c>
    </row>
    <row r="8" spans="1:26" s="23" customFormat="1" ht="35.1" customHeight="1" thickBot="1" x14ac:dyDescent="0.3">
      <c r="A8" s="23">
        <v>2</v>
      </c>
      <c r="B8" s="31" t="s">
        <v>5</v>
      </c>
      <c r="C8" s="76"/>
      <c r="D8" s="76"/>
      <c r="E8" s="76"/>
      <c r="F8" s="25">
        <f t="shared" si="0"/>
        <v>3</v>
      </c>
      <c r="G8" s="79"/>
      <c r="H8" s="80"/>
      <c r="I8" s="25">
        <f t="shared" si="1"/>
        <v>0</v>
      </c>
      <c r="J8" s="26">
        <f t="shared" si="2"/>
        <v>0</v>
      </c>
      <c r="K8" s="26"/>
      <c r="L8" s="27" t="str">
        <f t="shared" si="3"/>
        <v>0</v>
      </c>
      <c r="M8" s="34">
        <f t="shared" si="4"/>
        <v>3</v>
      </c>
      <c r="N8" s="27"/>
      <c r="O8" s="29"/>
      <c r="P8" s="43">
        <v>0</v>
      </c>
      <c r="Q8" s="23" t="str">
        <f t="shared" si="5"/>
        <v>1</v>
      </c>
      <c r="R8" s="23" t="str">
        <f>IF(D8&lt;=1,"1",IF(D8&gt;1,"0"))</f>
        <v>1</v>
      </c>
      <c r="S8" s="23" t="str">
        <f t="shared" si="6"/>
        <v>1</v>
      </c>
      <c r="T8" s="23" t="str">
        <f t="shared" si="7"/>
        <v>0</v>
      </c>
      <c r="U8" s="23" t="str">
        <f t="shared" si="8"/>
        <v>0</v>
      </c>
      <c r="V8" s="23" t="str">
        <f t="shared" si="9"/>
        <v>0</v>
      </c>
      <c r="X8" s="23">
        <f t="shared" si="11"/>
        <v>3</v>
      </c>
      <c r="Z8" s="30" t="e">
        <f t="shared" si="10"/>
        <v>#DIV/0!</v>
      </c>
    </row>
    <row r="9" spans="1:26" s="23" customFormat="1" ht="35.1" customHeight="1" thickBot="1" x14ac:dyDescent="0.3">
      <c r="A9" s="23">
        <v>1</v>
      </c>
      <c r="B9" s="31" t="s">
        <v>4</v>
      </c>
      <c r="C9" s="76"/>
      <c r="D9" s="76"/>
      <c r="E9" s="76"/>
      <c r="F9" s="25">
        <f t="shared" si="0"/>
        <v>3</v>
      </c>
      <c r="G9" s="82"/>
      <c r="H9" s="82"/>
      <c r="I9" s="25">
        <f t="shared" si="1"/>
        <v>0</v>
      </c>
      <c r="J9" s="26">
        <f t="shared" si="2"/>
        <v>0</v>
      </c>
      <c r="K9" s="26"/>
      <c r="L9" s="27" t="str">
        <f t="shared" si="3"/>
        <v>0</v>
      </c>
      <c r="M9" s="43">
        <f t="shared" si="4"/>
        <v>3</v>
      </c>
      <c r="N9" s="33"/>
      <c r="O9" s="38"/>
      <c r="P9" s="33">
        <v>0</v>
      </c>
      <c r="Q9" s="23" t="str">
        <f t="shared" si="5"/>
        <v>1</v>
      </c>
      <c r="R9" s="23" t="str">
        <f>IF(D9&lt;=1,"1",IF(D9&gt;1,"0"))</f>
        <v>1</v>
      </c>
      <c r="S9" s="23" t="str">
        <f t="shared" si="6"/>
        <v>1</v>
      </c>
      <c r="T9" s="23" t="str">
        <f t="shared" si="7"/>
        <v>0</v>
      </c>
      <c r="U9" s="23" t="str">
        <f t="shared" si="8"/>
        <v>0</v>
      </c>
      <c r="V9" s="23" t="str">
        <f t="shared" si="9"/>
        <v>0</v>
      </c>
      <c r="X9" s="23">
        <f t="shared" si="11"/>
        <v>3</v>
      </c>
      <c r="Z9" s="30" t="e">
        <f t="shared" si="10"/>
        <v>#DIV/0!</v>
      </c>
    </row>
    <row r="10" spans="1:26" s="23" customFormat="1" ht="35.1" customHeight="1" thickBot="1" x14ac:dyDescent="0.3">
      <c r="A10" s="23">
        <v>3</v>
      </c>
      <c r="B10" s="31" t="s">
        <v>6</v>
      </c>
      <c r="C10" s="76">
        <v>1.0350614717483206</v>
      </c>
      <c r="D10" s="76">
        <v>0.9536790442747296</v>
      </c>
      <c r="E10" s="76">
        <v>0.7879413782160819</v>
      </c>
      <c r="F10" s="25">
        <f t="shared" si="0"/>
        <v>3</v>
      </c>
      <c r="G10" s="79">
        <v>916784.2974999994</v>
      </c>
      <c r="H10" s="79">
        <v>2210991.17</v>
      </c>
      <c r="I10" s="25">
        <f t="shared" si="1"/>
        <v>0</v>
      </c>
      <c r="J10" s="26">
        <f t="shared" si="2"/>
        <v>200999.19727272727</v>
      </c>
      <c r="K10" s="26"/>
      <c r="L10" s="27" t="str">
        <f t="shared" si="3"/>
        <v>0</v>
      </c>
      <c r="M10" s="39">
        <f t="shared" si="4"/>
        <v>3</v>
      </c>
      <c r="N10" s="27"/>
      <c r="O10" s="29"/>
      <c r="P10" s="39">
        <v>1</v>
      </c>
      <c r="Q10" s="23" t="str">
        <f t="shared" si="5"/>
        <v>1</v>
      </c>
      <c r="R10" s="42" t="str">
        <f>IF(D10&lt;1,"1",IF(D10&gt;=1,"0"))</f>
        <v>1</v>
      </c>
      <c r="S10" s="23" t="str">
        <f t="shared" si="6"/>
        <v>1</v>
      </c>
      <c r="T10" s="23" t="str">
        <f t="shared" si="7"/>
        <v>0</v>
      </c>
      <c r="U10" s="23" t="str">
        <f t="shared" si="8"/>
        <v>0</v>
      </c>
      <c r="V10" s="23" t="str">
        <f t="shared" si="9"/>
        <v>0</v>
      </c>
      <c r="X10" s="23">
        <f t="shared" si="11"/>
        <v>3</v>
      </c>
      <c r="Z10" s="30">
        <f t="shared" si="10"/>
        <v>4.5611341236156964</v>
      </c>
    </row>
    <row r="11" spans="1:26" s="23" customFormat="1" ht="35.1" customHeight="1" thickBot="1" x14ac:dyDescent="0.3">
      <c r="A11" s="23">
        <v>4</v>
      </c>
      <c r="B11" s="31" t="s">
        <v>7</v>
      </c>
      <c r="C11" s="76">
        <v>1.3627703482093525</v>
      </c>
      <c r="D11" s="76">
        <v>1.2337599960457168</v>
      </c>
      <c r="E11" s="76">
        <v>0.98913639561723421</v>
      </c>
      <c r="F11" s="25">
        <f t="shared" si="0"/>
        <v>1</v>
      </c>
      <c r="G11" s="79">
        <v>6288889.7300000042</v>
      </c>
      <c r="H11" s="80">
        <v>-2948000</v>
      </c>
      <c r="I11" s="25">
        <f t="shared" si="1"/>
        <v>1</v>
      </c>
      <c r="J11" s="26">
        <f t="shared" si="2"/>
        <v>-268000</v>
      </c>
      <c r="K11" s="26">
        <v>23.47</v>
      </c>
      <c r="L11" s="27" t="str">
        <f t="shared" si="3"/>
        <v>0</v>
      </c>
      <c r="M11" s="37">
        <f t="shared" si="4"/>
        <v>2</v>
      </c>
      <c r="N11" s="27"/>
      <c r="O11" s="29"/>
      <c r="P11" s="36">
        <v>2</v>
      </c>
      <c r="Q11" s="23" t="str">
        <f t="shared" si="5"/>
        <v>1</v>
      </c>
      <c r="R11" s="23" t="str">
        <f t="shared" ref="R11:R20" si="12">IF(D11&lt;=1,"1",IF(D11&gt;1,"0"))</f>
        <v>0</v>
      </c>
      <c r="S11" s="23" t="str">
        <f t="shared" si="6"/>
        <v>0</v>
      </c>
      <c r="T11" s="23" t="str">
        <f t="shared" si="7"/>
        <v>0</v>
      </c>
      <c r="U11" s="23" t="str">
        <f t="shared" si="8"/>
        <v>1</v>
      </c>
      <c r="V11" s="23" t="str">
        <f t="shared" si="9"/>
        <v>0</v>
      </c>
      <c r="X11" s="23">
        <f t="shared" si="11"/>
        <v>2</v>
      </c>
      <c r="Z11" s="30">
        <f t="shared" si="10"/>
        <v>-23.466006455223898</v>
      </c>
    </row>
    <row r="12" spans="1:26" s="23" customFormat="1" ht="35.1" customHeight="1" thickBot="1" x14ac:dyDescent="0.3">
      <c r="A12" s="23">
        <v>10</v>
      </c>
      <c r="B12" s="24" t="s">
        <v>13</v>
      </c>
      <c r="C12" s="76">
        <v>1.22</v>
      </c>
      <c r="D12" s="76">
        <v>1.03</v>
      </c>
      <c r="E12" s="76">
        <v>0.96</v>
      </c>
      <c r="F12" s="25">
        <f t="shared" si="0"/>
        <v>1</v>
      </c>
      <c r="G12" s="79">
        <v>1396332.83</v>
      </c>
      <c r="H12" s="80">
        <v>-711701.3</v>
      </c>
      <c r="I12" s="25">
        <f t="shared" si="1"/>
        <v>1</v>
      </c>
      <c r="J12" s="26">
        <f t="shared" si="2"/>
        <v>-64700.118181818187</v>
      </c>
      <c r="K12" s="26">
        <v>21.58</v>
      </c>
      <c r="L12" s="27" t="str">
        <f t="shared" si="3"/>
        <v>0</v>
      </c>
      <c r="M12" s="37">
        <f t="shared" si="4"/>
        <v>2</v>
      </c>
      <c r="N12" s="27"/>
      <c r="O12" s="38"/>
      <c r="P12" s="41">
        <v>1</v>
      </c>
      <c r="Q12" s="23" t="str">
        <f t="shared" si="5"/>
        <v>1</v>
      </c>
      <c r="R12" s="23" t="str">
        <f t="shared" si="12"/>
        <v>0</v>
      </c>
      <c r="S12" s="23" t="str">
        <f t="shared" si="6"/>
        <v>0</v>
      </c>
      <c r="T12" s="23" t="str">
        <f t="shared" si="7"/>
        <v>0</v>
      </c>
      <c r="U12" s="23" t="str">
        <f t="shared" si="8"/>
        <v>1</v>
      </c>
      <c r="V12" s="23" t="str">
        <f t="shared" si="9"/>
        <v>0</v>
      </c>
      <c r="X12" s="23">
        <f t="shared" si="11"/>
        <v>2</v>
      </c>
      <c r="Z12" s="30">
        <f t="shared" si="10"/>
        <v>-21.581611737958045</v>
      </c>
    </row>
    <row r="13" spans="1:26" s="23" customFormat="1" ht="35.1" customHeight="1" thickBot="1" x14ac:dyDescent="0.3">
      <c r="A13" s="23">
        <v>8</v>
      </c>
      <c r="B13" s="24" t="s">
        <v>11</v>
      </c>
      <c r="C13" s="84">
        <v>1.2138042613482385</v>
      </c>
      <c r="D13" s="84">
        <v>1.0231616186696024</v>
      </c>
      <c r="E13" s="84">
        <v>0.71552125540439426</v>
      </c>
      <c r="F13" s="25">
        <f t="shared" si="0"/>
        <v>2</v>
      </c>
      <c r="G13" s="79">
        <v>5165939.7600000016</v>
      </c>
      <c r="H13" s="79">
        <v>5777920.9499999993</v>
      </c>
      <c r="I13" s="25">
        <f t="shared" si="1"/>
        <v>0</v>
      </c>
      <c r="J13" s="26">
        <f t="shared" si="2"/>
        <v>525265.54090909089</v>
      </c>
      <c r="K13" s="26"/>
      <c r="L13" s="27" t="str">
        <f t="shared" si="3"/>
        <v>0</v>
      </c>
      <c r="M13" s="34">
        <f t="shared" si="4"/>
        <v>2</v>
      </c>
      <c r="N13" s="27"/>
      <c r="O13" s="29"/>
      <c r="P13" s="34">
        <v>4</v>
      </c>
      <c r="Q13" s="23" t="str">
        <f t="shared" si="5"/>
        <v>1</v>
      </c>
      <c r="R13" s="23" t="str">
        <f t="shared" si="12"/>
        <v>0</v>
      </c>
      <c r="S13" s="23" t="str">
        <f t="shared" si="6"/>
        <v>1</v>
      </c>
      <c r="T13" s="23" t="str">
        <f t="shared" si="7"/>
        <v>0</v>
      </c>
      <c r="U13" s="23" t="str">
        <f t="shared" si="8"/>
        <v>0</v>
      </c>
      <c r="V13" s="23" t="str">
        <f t="shared" si="9"/>
        <v>0</v>
      </c>
      <c r="X13" s="23">
        <f t="shared" si="11"/>
        <v>2</v>
      </c>
      <c r="Z13" s="30">
        <f t="shared" si="10"/>
        <v>9.8349108358777428</v>
      </c>
    </row>
    <row r="14" spans="1:26" s="23" customFormat="1" ht="35.1" customHeight="1" thickBot="1" x14ac:dyDescent="0.3">
      <c r="A14" s="23">
        <v>6</v>
      </c>
      <c r="B14" s="24" t="s">
        <v>9</v>
      </c>
      <c r="C14" s="76">
        <v>1.1399999999999999</v>
      </c>
      <c r="D14" s="76">
        <v>0.98</v>
      </c>
      <c r="E14" s="76">
        <v>0.89</v>
      </c>
      <c r="F14" s="25">
        <f t="shared" si="0"/>
        <v>2</v>
      </c>
      <c r="G14" s="86">
        <v>4196249.18</v>
      </c>
      <c r="H14" s="86">
        <v>4861401.0699999994</v>
      </c>
      <c r="I14" s="25">
        <f t="shared" si="1"/>
        <v>0</v>
      </c>
      <c r="J14" s="26">
        <f t="shared" si="2"/>
        <v>441945.55181818176</v>
      </c>
      <c r="K14" s="26"/>
      <c r="L14" s="27" t="str">
        <f t="shared" si="3"/>
        <v>0</v>
      </c>
      <c r="M14" s="36">
        <f t="shared" si="4"/>
        <v>2</v>
      </c>
      <c r="N14" s="27"/>
      <c r="O14" s="29"/>
      <c r="P14" s="36">
        <v>2</v>
      </c>
      <c r="Q14" s="23" t="str">
        <f t="shared" si="5"/>
        <v>1</v>
      </c>
      <c r="R14" s="23" t="str">
        <f t="shared" si="12"/>
        <v>1</v>
      </c>
      <c r="S14" s="23" t="str">
        <f t="shared" si="6"/>
        <v>0</v>
      </c>
      <c r="T14" s="23" t="str">
        <f t="shared" si="7"/>
        <v>0</v>
      </c>
      <c r="U14" s="23" t="str">
        <f t="shared" si="8"/>
        <v>0</v>
      </c>
      <c r="V14" s="23" t="str">
        <f t="shared" si="9"/>
        <v>0</v>
      </c>
      <c r="X14" s="23">
        <f t="shared" si="11"/>
        <v>2</v>
      </c>
      <c r="Z14" s="30">
        <f t="shared" si="10"/>
        <v>9.4949460691174785</v>
      </c>
    </row>
    <row r="15" spans="1:26" s="23" customFormat="1" ht="35.1" customHeight="1" thickBot="1" x14ac:dyDescent="0.3">
      <c r="A15" s="23">
        <v>15</v>
      </c>
      <c r="B15" s="24" t="s">
        <v>18</v>
      </c>
      <c r="C15" s="76">
        <v>1.1713257176171628</v>
      </c>
      <c r="D15" s="76">
        <v>0.96990963456578849</v>
      </c>
      <c r="E15" s="76">
        <v>0.94164130929158696</v>
      </c>
      <c r="F15" s="25">
        <f t="shared" si="0"/>
        <v>2</v>
      </c>
      <c r="G15" s="77">
        <v>1690323.4869999997</v>
      </c>
      <c r="H15" s="77">
        <v>6731709.9899999993</v>
      </c>
      <c r="I15" s="25">
        <f t="shared" si="1"/>
        <v>0</v>
      </c>
      <c r="J15" s="26">
        <f t="shared" si="2"/>
        <v>611973.63545454538</v>
      </c>
      <c r="K15" s="26"/>
      <c r="L15" s="27" t="str">
        <f t="shared" si="3"/>
        <v>0</v>
      </c>
      <c r="M15" s="41">
        <f t="shared" si="4"/>
        <v>2</v>
      </c>
      <c r="N15" s="27"/>
      <c r="O15" s="29"/>
      <c r="P15" s="34">
        <v>4</v>
      </c>
      <c r="Q15" s="23" t="str">
        <f t="shared" si="5"/>
        <v>1</v>
      </c>
      <c r="R15" s="23" t="str">
        <f t="shared" si="12"/>
        <v>1</v>
      </c>
      <c r="S15" s="23" t="str">
        <f t="shared" si="6"/>
        <v>0</v>
      </c>
      <c r="T15" s="23" t="str">
        <f t="shared" si="7"/>
        <v>0</v>
      </c>
      <c r="U15" s="23" t="str">
        <f t="shared" si="8"/>
        <v>0</v>
      </c>
      <c r="V15" s="23" t="str">
        <f t="shared" si="9"/>
        <v>0</v>
      </c>
      <c r="X15" s="23">
        <f t="shared" si="11"/>
        <v>2</v>
      </c>
      <c r="Z15" s="30">
        <f t="shared" si="10"/>
        <v>2.7620854707972944</v>
      </c>
    </row>
    <row r="16" spans="1:26" s="23" customFormat="1" ht="35.1" customHeight="1" thickBot="1" x14ac:dyDescent="0.3">
      <c r="A16" s="23">
        <v>5</v>
      </c>
      <c r="B16" s="31" t="s">
        <v>8</v>
      </c>
      <c r="C16" s="76">
        <v>2.297901742467253</v>
      </c>
      <c r="D16" s="76">
        <v>1.9560975693705502</v>
      </c>
      <c r="E16" s="76">
        <v>1.6243776808838433</v>
      </c>
      <c r="F16" s="25">
        <f t="shared" si="0"/>
        <v>0</v>
      </c>
      <c r="G16" s="79">
        <v>9781609.3300000001</v>
      </c>
      <c r="H16" s="78">
        <v>-8614885.6000000015</v>
      </c>
      <c r="I16" s="25">
        <f t="shared" si="1"/>
        <v>1</v>
      </c>
      <c r="J16" s="26">
        <f t="shared" si="2"/>
        <v>-783171.41818181833</v>
      </c>
      <c r="K16" s="26">
        <v>12.49</v>
      </c>
      <c r="L16" s="27" t="str">
        <f t="shared" si="3"/>
        <v>0</v>
      </c>
      <c r="M16" s="39">
        <f t="shared" si="4"/>
        <v>1</v>
      </c>
      <c r="N16" s="27"/>
      <c r="O16" s="29"/>
      <c r="P16" s="39">
        <v>1</v>
      </c>
      <c r="Q16" s="23" t="str">
        <f t="shared" si="5"/>
        <v>0</v>
      </c>
      <c r="R16" s="23" t="str">
        <f t="shared" si="12"/>
        <v>0</v>
      </c>
      <c r="S16" s="23" t="str">
        <f t="shared" si="6"/>
        <v>0</v>
      </c>
      <c r="T16" s="23" t="str">
        <f t="shared" si="7"/>
        <v>0</v>
      </c>
      <c r="U16" s="23" t="str">
        <f t="shared" si="8"/>
        <v>1</v>
      </c>
      <c r="V16" s="23" t="str">
        <f t="shared" si="9"/>
        <v>0</v>
      </c>
      <c r="X16" s="23">
        <f t="shared" si="11"/>
        <v>1</v>
      </c>
      <c r="Z16" s="30">
        <f t="shared" si="10"/>
        <v>-12.489742478994728</v>
      </c>
    </row>
    <row r="17" spans="1:26" s="23" customFormat="1" ht="35.1" customHeight="1" thickBot="1" x14ac:dyDescent="0.3">
      <c r="A17" s="23">
        <v>11</v>
      </c>
      <c r="B17" s="24" t="s">
        <v>14</v>
      </c>
      <c r="C17" s="76">
        <v>1.4301499197206042</v>
      </c>
      <c r="D17" s="76">
        <v>1.1895137117903816</v>
      </c>
      <c r="E17" s="76">
        <v>0.85035915980648058</v>
      </c>
      <c r="F17" s="25">
        <f t="shared" si="0"/>
        <v>1</v>
      </c>
      <c r="G17" s="79">
        <v>5184773.4600000065</v>
      </c>
      <c r="H17" s="79">
        <v>3192330.2699999982</v>
      </c>
      <c r="I17" s="25">
        <f t="shared" si="1"/>
        <v>0</v>
      </c>
      <c r="J17" s="26">
        <f t="shared" si="2"/>
        <v>290211.84272727254</v>
      </c>
      <c r="K17" s="26"/>
      <c r="L17" s="27" t="str">
        <f t="shared" si="3"/>
        <v>0</v>
      </c>
      <c r="M17" s="35">
        <f t="shared" si="4"/>
        <v>1</v>
      </c>
      <c r="N17" s="27"/>
      <c r="O17" s="29"/>
      <c r="P17" s="34">
        <v>4</v>
      </c>
      <c r="Q17" s="23" t="str">
        <f t="shared" si="5"/>
        <v>1</v>
      </c>
      <c r="R17" s="23" t="str">
        <f t="shared" si="12"/>
        <v>0</v>
      </c>
      <c r="S17" s="23" t="str">
        <f t="shared" si="6"/>
        <v>0</v>
      </c>
      <c r="T17" s="23" t="str">
        <f t="shared" si="7"/>
        <v>0</v>
      </c>
      <c r="U17" s="23" t="str">
        <f t="shared" si="8"/>
        <v>0</v>
      </c>
      <c r="V17" s="23" t="str">
        <f t="shared" si="9"/>
        <v>0</v>
      </c>
      <c r="X17" s="23">
        <f t="shared" si="11"/>
        <v>1</v>
      </c>
      <c r="Z17" s="30">
        <f t="shared" si="10"/>
        <v>17.865478580322488</v>
      </c>
    </row>
    <row r="18" spans="1:26" s="23" customFormat="1" ht="35.1" customHeight="1" thickBot="1" x14ac:dyDescent="0.3">
      <c r="A18" s="23">
        <v>9</v>
      </c>
      <c r="B18" s="24" t="s">
        <v>12</v>
      </c>
      <c r="C18" s="76">
        <v>1.1771538785132822</v>
      </c>
      <c r="D18" s="76">
        <v>1.0318814237864802</v>
      </c>
      <c r="E18" s="76">
        <v>0.84211636778335153</v>
      </c>
      <c r="F18" s="25">
        <f t="shared" si="0"/>
        <v>1</v>
      </c>
      <c r="G18" s="79">
        <v>3255956.2100000009</v>
      </c>
      <c r="H18" s="79">
        <v>11252134.939999998</v>
      </c>
      <c r="I18" s="25">
        <f t="shared" si="1"/>
        <v>0</v>
      </c>
      <c r="J18" s="26">
        <f t="shared" si="2"/>
        <v>1022921.3581818179</v>
      </c>
      <c r="K18" s="26"/>
      <c r="L18" s="27" t="str">
        <f t="shared" si="3"/>
        <v>0</v>
      </c>
      <c r="M18" s="39">
        <f t="shared" si="4"/>
        <v>1</v>
      </c>
      <c r="N18" s="27"/>
      <c r="O18" s="29"/>
      <c r="P18" s="39">
        <v>1</v>
      </c>
      <c r="Q18" s="23" t="str">
        <f t="shared" si="5"/>
        <v>1</v>
      </c>
      <c r="R18" s="23" t="str">
        <f t="shared" si="12"/>
        <v>0</v>
      </c>
      <c r="S18" s="23" t="str">
        <f t="shared" si="6"/>
        <v>0</v>
      </c>
      <c r="T18" s="23" t="str">
        <f t="shared" si="7"/>
        <v>0</v>
      </c>
      <c r="U18" s="23" t="str">
        <f t="shared" si="8"/>
        <v>0</v>
      </c>
      <c r="V18" s="23" t="str">
        <f t="shared" si="9"/>
        <v>0</v>
      </c>
      <c r="X18" s="23">
        <f t="shared" si="11"/>
        <v>1</v>
      </c>
      <c r="Z18" s="30">
        <f t="shared" si="10"/>
        <v>3.1829975823236989</v>
      </c>
    </row>
    <row r="19" spans="1:26" s="23" customFormat="1" ht="35.1" customHeight="1" thickBot="1" x14ac:dyDescent="0.3">
      <c r="A19" s="23">
        <v>12</v>
      </c>
      <c r="B19" s="24" t="s">
        <v>15</v>
      </c>
      <c r="C19" s="76">
        <v>2.5629929714694435</v>
      </c>
      <c r="D19" s="76">
        <v>2.3844170700662084</v>
      </c>
      <c r="E19" s="76">
        <v>2.1818556164824296</v>
      </c>
      <c r="F19" s="25">
        <f t="shared" si="0"/>
        <v>0</v>
      </c>
      <c r="G19" s="87">
        <f>[1]สินทรัพย์หนี้สิน!H34</f>
        <v>43121852.214000002</v>
      </c>
      <c r="H19" s="88">
        <f>H18+F19</f>
        <v>11252134.939999998</v>
      </c>
      <c r="I19" s="25">
        <f t="shared" si="1"/>
        <v>0</v>
      </c>
      <c r="J19" s="26">
        <f t="shared" si="2"/>
        <v>1022921.3581818179</v>
      </c>
      <c r="K19" s="26"/>
      <c r="L19" s="27" t="str">
        <f t="shared" si="3"/>
        <v>0</v>
      </c>
      <c r="M19" s="39">
        <f t="shared" si="4"/>
        <v>0</v>
      </c>
      <c r="N19" s="27"/>
      <c r="O19" s="38"/>
      <c r="P19" s="39">
        <v>1</v>
      </c>
      <c r="Q19" s="23" t="str">
        <f t="shared" si="5"/>
        <v>0</v>
      </c>
      <c r="R19" s="23" t="str">
        <f t="shared" si="12"/>
        <v>0</v>
      </c>
      <c r="S19" s="23" t="str">
        <f t="shared" si="6"/>
        <v>0</v>
      </c>
      <c r="T19" s="23" t="str">
        <f t="shared" si="7"/>
        <v>0</v>
      </c>
      <c r="U19" s="23" t="str">
        <f t="shared" si="8"/>
        <v>0</v>
      </c>
      <c r="V19" s="23" t="str">
        <f t="shared" si="9"/>
        <v>0</v>
      </c>
      <c r="X19" s="23">
        <f t="shared" si="11"/>
        <v>0</v>
      </c>
      <c r="Z19" s="30">
        <f t="shared" si="10"/>
        <v>42.155588862321281</v>
      </c>
    </row>
    <row r="20" spans="1:26" s="23" customFormat="1" ht="35.1" customHeight="1" thickBot="1" x14ac:dyDescent="0.3">
      <c r="A20" s="23">
        <v>7</v>
      </c>
      <c r="B20" s="24" t="s">
        <v>10</v>
      </c>
      <c r="C20" s="76">
        <v>2.5481587566018442</v>
      </c>
      <c r="D20" s="76">
        <v>2.6383934381691558</v>
      </c>
      <c r="E20" s="76">
        <v>2.2040176929500324</v>
      </c>
      <c r="F20" s="25">
        <f t="shared" si="0"/>
        <v>0</v>
      </c>
      <c r="G20" s="79">
        <v>42750659.700000003</v>
      </c>
      <c r="H20" s="79">
        <v>1288912.0399999991</v>
      </c>
      <c r="I20" s="25">
        <f t="shared" si="1"/>
        <v>0</v>
      </c>
      <c r="J20" s="26">
        <f t="shared" si="2"/>
        <v>117173.82181818174</v>
      </c>
      <c r="K20" s="26"/>
      <c r="L20" s="27" t="str">
        <f t="shared" si="3"/>
        <v>0</v>
      </c>
      <c r="M20" s="33">
        <f t="shared" si="4"/>
        <v>0</v>
      </c>
      <c r="N20" s="33"/>
      <c r="O20" s="38"/>
      <c r="P20" s="43">
        <v>0</v>
      </c>
      <c r="Q20" s="23" t="str">
        <f t="shared" si="5"/>
        <v>0</v>
      </c>
      <c r="R20" s="23" t="str">
        <f t="shared" si="12"/>
        <v>0</v>
      </c>
      <c r="S20" s="23" t="str">
        <f t="shared" si="6"/>
        <v>0</v>
      </c>
      <c r="T20" s="23" t="str">
        <f t="shared" si="7"/>
        <v>0</v>
      </c>
      <c r="U20" s="23" t="str">
        <f t="shared" si="8"/>
        <v>0</v>
      </c>
      <c r="V20" s="23" t="str">
        <f t="shared" si="9"/>
        <v>0</v>
      </c>
      <c r="X20" s="23">
        <f t="shared" si="11"/>
        <v>0</v>
      </c>
      <c r="Z20" s="30">
        <f t="shared" si="10"/>
        <v>364.84821470051622</v>
      </c>
    </row>
    <row r="21" spans="1:26" ht="9" customHeight="1" x14ac:dyDescent="0.25">
      <c r="C21" s="74"/>
      <c r="D21" s="74"/>
      <c r="E21" s="74"/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57"/>
      <c r="M27" s="57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K23:M24"/>
    <mergeCell ref="K25:M26"/>
    <mergeCell ref="J27:K27"/>
    <mergeCell ref="K30:M31"/>
    <mergeCell ref="G3:G4"/>
    <mergeCell ref="H3:H4"/>
    <mergeCell ref="I3:I4"/>
    <mergeCell ref="J3:J4"/>
    <mergeCell ref="K3:K4"/>
    <mergeCell ref="B2:B4"/>
    <mergeCell ref="C2:F2"/>
    <mergeCell ref="G2:I2"/>
    <mergeCell ref="J2:L2"/>
    <mergeCell ref="M2:M4"/>
    <mergeCell ref="N3:N4"/>
    <mergeCell ref="O2:O4"/>
    <mergeCell ref="C3:C4"/>
    <mergeCell ref="D3:D4"/>
    <mergeCell ref="E3:E4"/>
    <mergeCell ref="F3:F4"/>
    <mergeCell ref="L3:L4"/>
  </mergeCells>
  <conditionalFormatting sqref="M5:M2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3"/>
  <sheetViews>
    <sheetView topLeftCell="B4" zoomScale="60" zoomScaleNormal="60" workbookViewId="0">
      <selection activeCell="K10" sqref="K10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7" width="19" style="17" customWidth="1"/>
    <col min="8" max="8" width="19.37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81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85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3">
      <c r="A5" s="23">
        <v>13</v>
      </c>
      <c r="B5" s="24" t="s">
        <v>16</v>
      </c>
      <c r="C5" s="76">
        <v>1.2490290692951869</v>
      </c>
      <c r="D5" s="76">
        <v>0.21432938921061137</v>
      </c>
      <c r="E5" s="76">
        <v>0.88993599169825288</v>
      </c>
      <c r="F5" s="25">
        <f t="shared" ref="F5:F20" si="0">+Q5+R5+S5</f>
        <v>2</v>
      </c>
      <c r="G5" s="79">
        <v>2177551.0700000022</v>
      </c>
      <c r="H5" s="80">
        <v>-7458897.370000001</v>
      </c>
      <c r="I5" s="25">
        <f t="shared" ref="I5:I20" si="1">+T5+U5</f>
        <v>1</v>
      </c>
      <c r="J5" s="26">
        <f t="shared" ref="J5:J20" si="2">SUM(H5/12)</f>
        <v>-621574.78083333338</v>
      </c>
      <c r="K5" s="89">
        <v>3.5</v>
      </c>
      <c r="L5" s="27" t="str">
        <f t="shared" ref="L5:L20" si="3">+V5</f>
        <v>1</v>
      </c>
      <c r="M5" s="37">
        <f t="shared" ref="M5:M20" si="4">+X5</f>
        <v>4</v>
      </c>
      <c r="N5" s="40"/>
      <c r="O5" s="38"/>
      <c r="P5" s="41">
        <v>1</v>
      </c>
      <c r="Q5" s="23" t="str">
        <f t="shared" ref="Q5:Q20" si="5">IF(C5&lt;1.5,"1",IF(C5&gt;=1.5,"0"))</f>
        <v>1</v>
      </c>
      <c r="R5" s="23" t="str">
        <f>IF(D5&lt;=1,"1",IF(D5&gt;1,"0"))</f>
        <v>1</v>
      </c>
      <c r="S5" s="23" t="str">
        <f t="shared" ref="S5:S20" si="6">IF(E5&lt;0.8,"1",IF(E5&gt;=0.8,"0"))</f>
        <v>0</v>
      </c>
      <c r="T5" s="23" t="str">
        <f t="shared" ref="T5:T20" si="7">IF(G5&lt;0,"1",IF(G5&gt;=0,"0"))</f>
        <v>0</v>
      </c>
      <c r="U5" s="23" t="str">
        <f t="shared" ref="U5:U20" si="8">IF(H5&lt;0,"1",IF(H5&gt;=0,"0"))</f>
        <v>1</v>
      </c>
      <c r="V5" s="23" t="str">
        <f t="shared" ref="V5:V20" si="9">IF(K5="","0",IF(K5&lt;3,"2",IF(K5&lt;6,"1",IF(K5&gt;6.01,"0"))))</f>
        <v>1</v>
      </c>
      <c r="X5" s="23">
        <f t="shared" ref="X5:X20" si="10">+Q5+R5+S5+T5+U5+V5</f>
        <v>4</v>
      </c>
      <c r="Z5" s="30">
        <f t="shared" ref="Z5:Z20" si="11">G5/J5</f>
        <v>-3.503280919925035</v>
      </c>
    </row>
    <row r="6" spans="1:26" s="23" customFormat="1" ht="35.1" customHeight="1" thickBot="1" x14ac:dyDescent="0.3">
      <c r="A6" s="23">
        <v>16</v>
      </c>
      <c r="B6" s="31" t="s">
        <v>19</v>
      </c>
      <c r="C6" s="76">
        <v>1.1447772345641216</v>
      </c>
      <c r="D6" s="76">
        <v>1.0000287124603935</v>
      </c>
      <c r="E6" s="76">
        <v>0.70209110013400666</v>
      </c>
      <c r="F6" s="25">
        <f t="shared" si="0"/>
        <v>2</v>
      </c>
      <c r="G6" s="79">
        <v>951112.73874999955</v>
      </c>
      <c r="H6" s="79">
        <v>-3124797.4399999999</v>
      </c>
      <c r="I6" s="25">
        <f t="shared" si="1"/>
        <v>1</v>
      </c>
      <c r="J6" s="26">
        <f t="shared" si="2"/>
        <v>-260399.78666666665</v>
      </c>
      <c r="K6" s="26">
        <v>3.65</v>
      </c>
      <c r="L6" s="27" t="str">
        <f t="shared" si="3"/>
        <v>1</v>
      </c>
      <c r="M6" s="41">
        <f t="shared" si="4"/>
        <v>4</v>
      </c>
      <c r="N6" s="27"/>
      <c r="O6" s="29"/>
      <c r="P6" s="32">
        <v>4</v>
      </c>
      <c r="Q6" s="23" t="str">
        <f t="shared" si="5"/>
        <v>1</v>
      </c>
      <c r="R6" s="23" t="str">
        <f>IF(D6&lt;=1,"1",IF(D6&gt;1,"0"))</f>
        <v>0</v>
      </c>
      <c r="S6" s="23" t="str">
        <f t="shared" si="6"/>
        <v>1</v>
      </c>
      <c r="T6" s="23" t="str">
        <f t="shared" si="7"/>
        <v>0</v>
      </c>
      <c r="U6" s="23" t="str">
        <f t="shared" si="8"/>
        <v>1</v>
      </c>
      <c r="V6" s="23" t="str">
        <f t="shared" si="9"/>
        <v>1</v>
      </c>
      <c r="X6" s="23">
        <f t="shared" si="10"/>
        <v>4</v>
      </c>
      <c r="Z6" s="30">
        <f t="shared" si="11"/>
        <v>-3.6525096695547714</v>
      </c>
    </row>
    <row r="7" spans="1:26" s="23" customFormat="1" ht="35.1" customHeight="1" thickBot="1" x14ac:dyDescent="0.3">
      <c r="A7" s="23">
        <v>14</v>
      </c>
      <c r="B7" s="24" t="s">
        <v>17</v>
      </c>
      <c r="C7" s="81">
        <v>1.1497873629759854</v>
      </c>
      <c r="D7" s="81">
        <v>1.0284594308714525</v>
      </c>
      <c r="E7" s="81">
        <v>0.50570691685206159</v>
      </c>
      <c r="F7" s="25">
        <f t="shared" si="0"/>
        <v>2</v>
      </c>
      <c r="G7" s="77">
        <v>2287079.1399999987</v>
      </c>
      <c r="H7" s="78">
        <v>-4224689.0199999958</v>
      </c>
      <c r="I7" s="25">
        <f t="shared" si="1"/>
        <v>1</v>
      </c>
      <c r="J7" s="26">
        <f t="shared" si="2"/>
        <v>-352057.41833333299</v>
      </c>
      <c r="K7" s="90">
        <v>6.5</v>
      </c>
      <c r="L7" s="27" t="str">
        <f t="shared" si="3"/>
        <v>0</v>
      </c>
      <c r="M7" s="91">
        <f t="shared" si="4"/>
        <v>3</v>
      </c>
      <c r="N7" s="27"/>
      <c r="O7" s="29"/>
      <c r="P7" s="28">
        <v>5</v>
      </c>
      <c r="Q7" s="23" t="str">
        <f t="shared" si="5"/>
        <v>1</v>
      </c>
      <c r="R7" s="23" t="str">
        <f>IF(D7&lt;=1,"1",IF(D7&gt;1,"0"))</f>
        <v>0</v>
      </c>
      <c r="S7" s="23" t="str">
        <f t="shared" si="6"/>
        <v>1</v>
      </c>
      <c r="T7" s="23" t="str">
        <f t="shared" si="7"/>
        <v>0</v>
      </c>
      <c r="U7" s="23" t="str">
        <f t="shared" si="8"/>
        <v>1</v>
      </c>
      <c r="V7" s="23" t="str">
        <f t="shared" si="9"/>
        <v>0</v>
      </c>
      <c r="X7" s="23">
        <f t="shared" si="10"/>
        <v>3</v>
      </c>
      <c r="Z7" s="30">
        <f t="shared" si="11"/>
        <v>-6.4963242383222832</v>
      </c>
    </row>
    <row r="8" spans="1:26" s="23" customFormat="1" ht="35.1" customHeight="1" thickBot="1" x14ac:dyDescent="0.3">
      <c r="A8" s="23">
        <v>2</v>
      </c>
      <c r="B8" s="31" t="s">
        <v>5</v>
      </c>
      <c r="C8" s="76"/>
      <c r="D8" s="76"/>
      <c r="E8" s="76"/>
      <c r="F8" s="25">
        <f t="shared" si="0"/>
        <v>3</v>
      </c>
      <c r="G8" s="79"/>
      <c r="H8" s="80"/>
      <c r="I8" s="25">
        <f t="shared" si="1"/>
        <v>0</v>
      </c>
      <c r="J8" s="26">
        <f t="shared" si="2"/>
        <v>0</v>
      </c>
      <c r="K8" s="26"/>
      <c r="L8" s="27" t="str">
        <f t="shared" si="3"/>
        <v>0</v>
      </c>
      <c r="M8" s="34">
        <f t="shared" si="4"/>
        <v>3</v>
      </c>
      <c r="N8" s="27"/>
      <c r="O8" s="29"/>
      <c r="P8" s="43">
        <v>0</v>
      </c>
      <c r="Q8" s="23" t="str">
        <f t="shared" si="5"/>
        <v>1</v>
      </c>
      <c r="R8" s="23" t="str">
        <f>IF(D8&lt;=1,"1",IF(D8&gt;1,"0"))</f>
        <v>1</v>
      </c>
      <c r="S8" s="23" t="str">
        <f t="shared" si="6"/>
        <v>1</v>
      </c>
      <c r="T8" s="23" t="str">
        <f t="shared" si="7"/>
        <v>0</v>
      </c>
      <c r="U8" s="23" t="str">
        <f t="shared" si="8"/>
        <v>0</v>
      </c>
      <c r="V8" s="23" t="str">
        <f t="shared" si="9"/>
        <v>0</v>
      </c>
      <c r="X8" s="23">
        <f t="shared" si="10"/>
        <v>3</v>
      </c>
      <c r="Z8" s="30" t="e">
        <f t="shared" si="11"/>
        <v>#DIV/0!</v>
      </c>
    </row>
    <row r="9" spans="1:26" s="23" customFormat="1" ht="35.1" customHeight="1" thickBot="1" x14ac:dyDescent="0.3">
      <c r="A9" s="23">
        <v>1</v>
      </c>
      <c r="B9" s="31" t="s">
        <v>4</v>
      </c>
      <c r="C9" s="76"/>
      <c r="D9" s="76"/>
      <c r="E9" s="76"/>
      <c r="F9" s="25">
        <f t="shared" si="0"/>
        <v>3</v>
      </c>
      <c r="G9" s="82"/>
      <c r="H9" s="82"/>
      <c r="I9" s="25">
        <f t="shared" si="1"/>
        <v>0</v>
      </c>
      <c r="J9" s="26">
        <f t="shared" si="2"/>
        <v>0</v>
      </c>
      <c r="K9" s="26"/>
      <c r="L9" s="27" t="str">
        <f t="shared" si="3"/>
        <v>0</v>
      </c>
      <c r="M9" s="43">
        <f t="shared" si="4"/>
        <v>3</v>
      </c>
      <c r="N9" s="33"/>
      <c r="O9" s="38"/>
      <c r="P9" s="33">
        <v>0</v>
      </c>
      <c r="Q9" s="23" t="str">
        <f t="shared" si="5"/>
        <v>1</v>
      </c>
      <c r="R9" s="23" t="str">
        <f>IF(D9&lt;=1,"1",IF(D9&gt;1,"0"))</f>
        <v>1</v>
      </c>
      <c r="S9" s="23" t="str">
        <f t="shared" si="6"/>
        <v>1</v>
      </c>
      <c r="T9" s="23" t="str">
        <f t="shared" si="7"/>
        <v>0</v>
      </c>
      <c r="U9" s="23" t="str">
        <f t="shared" si="8"/>
        <v>0</v>
      </c>
      <c r="V9" s="23" t="str">
        <f t="shared" si="9"/>
        <v>0</v>
      </c>
      <c r="X9" s="23">
        <f t="shared" si="10"/>
        <v>3</v>
      </c>
      <c r="Z9" s="30" t="e">
        <f t="shared" si="11"/>
        <v>#DIV/0!</v>
      </c>
    </row>
    <row r="10" spans="1:26" s="23" customFormat="1" ht="35.1" customHeight="1" thickBot="1" x14ac:dyDescent="0.3">
      <c r="A10" s="23">
        <v>3</v>
      </c>
      <c r="B10" s="31" t="s">
        <v>6</v>
      </c>
      <c r="C10" s="76">
        <v>1.0568347051212739</v>
      </c>
      <c r="D10" s="76">
        <v>0.96970019360606174</v>
      </c>
      <c r="E10" s="76">
        <v>0.79657162910215573</v>
      </c>
      <c r="F10" s="25">
        <f t="shared" si="0"/>
        <v>3</v>
      </c>
      <c r="G10" s="79">
        <v>1420063.6325000003</v>
      </c>
      <c r="H10" s="79">
        <v>765742.98</v>
      </c>
      <c r="I10" s="25">
        <f t="shared" si="1"/>
        <v>0</v>
      </c>
      <c r="J10" s="26">
        <f t="shared" si="2"/>
        <v>63811.915000000001</v>
      </c>
      <c r="K10" s="26"/>
      <c r="L10" s="27" t="str">
        <f t="shared" si="3"/>
        <v>0</v>
      </c>
      <c r="M10" s="39">
        <f t="shared" si="4"/>
        <v>3</v>
      </c>
      <c r="N10" s="27"/>
      <c r="O10" s="29"/>
      <c r="P10" s="39">
        <v>1</v>
      </c>
      <c r="Q10" s="23" t="str">
        <f t="shared" si="5"/>
        <v>1</v>
      </c>
      <c r="R10" s="42" t="str">
        <f>IF(D10&lt;1,"1",IF(D10&gt;=1,"0"))</f>
        <v>1</v>
      </c>
      <c r="S10" s="23" t="str">
        <f t="shared" si="6"/>
        <v>1</v>
      </c>
      <c r="T10" s="23" t="str">
        <f t="shared" si="7"/>
        <v>0</v>
      </c>
      <c r="U10" s="23" t="str">
        <f t="shared" si="8"/>
        <v>0</v>
      </c>
      <c r="V10" s="23" t="str">
        <f t="shared" si="9"/>
        <v>0</v>
      </c>
      <c r="X10" s="23">
        <f t="shared" si="10"/>
        <v>3</v>
      </c>
      <c r="Z10" s="30">
        <f t="shared" si="11"/>
        <v>22.253894629239699</v>
      </c>
    </row>
    <row r="11" spans="1:26" s="23" customFormat="1" ht="35.1" customHeight="1" thickBot="1" x14ac:dyDescent="0.3">
      <c r="A11" s="23">
        <v>4</v>
      </c>
      <c r="B11" s="31" t="s">
        <v>7</v>
      </c>
      <c r="C11" s="76">
        <v>1.4497949467409321</v>
      </c>
      <c r="D11" s="76">
        <v>1.3400183245239732</v>
      </c>
      <c r="E11" s="76">
        <v>1.1063016792088018</v>
      </c>
      <c r="F11" s="25">
        <f t="shared" si="0"/>
        <v>1</v>
      </c>
      <c r="G11" s="79">
        <v>7378286.7900000028</v>
      </c>
      <c r="H11" s="80">
        <v>-2928000</v>
      </c>
      <c r="I11" s="25">
        <f t="shared" si="1"/>
        <v>1</v>
      </c>
      <c r="J11" s="26">
        <f t="shared" si="2"/>
        <v>-244000</v>
      </c>
      <c r="K11" s="26">
        <v>30.24</v>
      </c>
      <c r="L11" s="27" t="str">
        <f t="shared" si="3"/>
        <v>0</v>
      </c>
      <c r="M11" s="37">
        <f t="shared" si="4"/>
        <v>2</v>
      </c>
      <c r="N11" s="27"/>
      <c r="O11" s="29"/>
      <c r="P11" s="36">
        <v>2</v>
      </c>
      <c r="Q11" s="23" t="str">
        <f t="shared" si="5"/>
        <v>1</v>
      </c>
      <c r="R11" s="23" t="str">
        <f t="shared" ref="R11:R20" si="12">IF(D11&lt;=1,"1",IF(D11&gt;1,"0"))</f>
        <v>0</v>
      </c>
      <c r="S11" s="23" t="str">
        <f t="shared" si="6"/>
        <v>0</v>
      </c>
      <c r="T11" s="23" t="str">
        <f t="shared" si="7"/>
        <v>0</v>
      </c>
      <c r="U11" s="23" t="str">
        <f t="shared" si="8"/>
        <v>1</v>
      </c>
      <c r="V11" s="23" t="str">
        <f t="shared" si="9"/>
        <v>0</v>
      </c>
      <c r="X11" s="23">
        <f t="shared" si="10"/>
        <v>2</v>
      </c>
      <c r="Z11" s="30">
        <f t="shared" si="11"/>
        <v>-30.238880286885259</v>
      </c>
    </row>
    <row r="12" spans="1:26" s="23" customFormat="1" ht="35.1" customHeight="1" thickBot="1" x14ac:dyDescent="0.3">
      <c r="A12" s="23">
        <v>10</v>
      </c>
      <c r="B12" s="24" t="s">
        <v>13</v>
      </c>
      <c r="C12" s="76">
        <v>1.22</v>
      </c>
      <c r="D12" s="76">
        <v>1.02</v>
      </c>
      <c r="E12" s="76">
        <v>0.96</v>
      </c>
      <c r="F12" s="25">
        <f t="shared" si="0"/>
        <v>1</v>
      </c>
      <c r="G12" s="79">
        <v>938332.83</v>
      </c>
      <c r="H12" s="80">
        <v>-711701.3</v>
      </c>
      <c r="I12" s="25">
        <f t="shared" si="1"/>
        <v>1</v>
      </c>
      <c r="J12" s="26">
        <f t="shared" si="2"/>
        <v>-59308.441666666673</v>
      </c>
      <c r="K12" s="26">
        <v>15.82</v>
      </c>
      <c r="L12" s="27" t="str">
        <f t="shared" si="3"/>
        <v>0</v>
      </c>
      <c r="M12" s="37">
        <f t="shared" si="4"/>
        <v>2</v>
      </c>
      <c r="N12" s="27"/>
      <c r="O12" s="38"/>
      <c r="P12" s="41">
        <v>1</v>
      </c>
      <c r="Q12" s="23" t="str">
        <f t="shared" si="5"/>
        <v>1</v>
      </c>
      <c r="R12" s="23" t="str">
        <f t="shared" si="12"/>
        <v>0</v>
      </c>
      <c r="S12" s="23" t="str">
        <f t="shared" si="6"/>
        <v>0</v>
      </c>
      <c r="T12" s="23" t="str">
        <f t="shared" si="7"/>
        <v>0</v>
      </c>
      <c r="U12" s="23" t="str">
        <f t="shared" si="8"/>
        <v>1</v>
      </c>
      <c r="V12" s="23" t="str">
        <f t="shared" si="9"/>
        <v>0</v>
      </c>
      <c r="X12" s="23">
        <f t="shared" si="10"/>
        <v>2</v>
      </c>
      <c r="Z12" s="30">
        <f t="shared" si="11"/>
        <v>-15.821235622303906</v>
      </c>
    </row>
    <row r="13" spans="1:26" s="23" customFormat="1" ht="35.1" customHeight="1" thickBot="1" x14ac:dyDescent="0.3">
      <c r="A13" s="23">
        <v>8</v>
      </c>
      <c r="B13" s="24" t="s">
        <v>11</v>
      </c>
      <c r="C13" s="84">
        <v>1.3112667216287239</v>
      </c>
      <c r="D13" s="84">
        <v>1.1133854392859486</v>
      </c>
      <c r="E13" s="84">
        <v>0.7877639532980244</v>
      </c>
      <c r="F13" s="25">
        <f t="shared" si="0"/>
        <v>2</v>
      </c>
      <c r="G13" s="79">
        <v>7741205.1100000031</v>
      </c>
      <c r="H13" s="79">
        <v>4727480.293750003</v>
      </c>
      <c r="I13" s="25">
        <f t="shared" si="1"/>
        <v>0</v>
      </c>
      <c r="J13" s="26">
        <f t="shared" si="2"/>
        <v>393956.69114583358</v>
      </c>
      <c r="K13" s="26"/>
      <c r="L13" s="27" t="str">
        <f t="shared" si="3"/>
        <v>0</v>
      </c>
      <c r="M13" s="34">
        <f t="shared" si="4"/>
        <v>2</v>
      </c>
      <c r="N13" s="27"/>
      <c r="O13" s="29"/>
      <c r="P13" s="34">
        <v>4</v>
      </c>
      <c r="Q13" s="23" t="str">
        <f t="shared" si="5"/>
        <v>1</v>
      </c>
      <c r="R13" s="23" t="str">
        <f t="shared" si="12"/>
        <v>0</v>
      </c>
      <c r="S13" s="23" t="str">
        <f t="shared" si="6"/>
        <v>1</v>
      </c>
      <c r="T13" s="23" t="str">
        <f t="shared" si="7"/>
        <v>0</v>
      </c>
      <c r="U13" s="23" t="str">
        <f t="shared" si="8"/>
        <v>0</v>
      </c>
      <c r="V13" s="23" t="str">
        <f t="shared" si="9"/>
        <v>0</v>
      </c>
      <c r="X13" s="23">
        <f t="shared" si="10"/>
        <v>2</v>
      </c>
      <c r="Z13" s="30">
        <f t="shared" si="11"/>
        <v>19.649888640003805</v>
      </c>
    </row>
    <row r="14" spans="1:26" s="23" customFormat="1" ht="35.1" customHeight="1" thickBot="1" x14ac:dyDescent="0.3">
      <c r="A14" s="23">
        <v>6</v>
      </c>
      <c r="B14" s="24" t="s">
        <v>9</v>
      </c>
      <c r="C14" s="76">
        <v>1.1399999999999999</v>
      </c>
      <c r="D14" s="76">
        <v>0.98</v>
      </c>
      <c r="E14" s="76">
        <v>0.89</v>
      </c>
      <c r="F14" s="25">
        <f t="shared" si="0"/>
        <v>2</v>
      </c>
      <c r="G14" s="79">
        <v>2071249.1799999997</v>
      </c>
      <c r="H14" s="79">
        <v>2736401.0699999994</v>
      </c>
      <c r="I14" s="25">
        <f t="shared" si="1"/>
        <v>0</v>
      </c>
      <c r="J14" s="26">
        <f t="shared" si="2"/>
        <v>228033.42249999996</v>
      </c>
      <c r="K14" s="26"/>
      <c r="L14" s="27" t="str">
        <f t="shared" si="3"/>
        <v>0</v>
      </c>
      <c r="M14" s="36">
        <f t="shared" si="4"/>
        <v>2</v>
      </c>
      <c r="N14" s="27"/>
      <c r="O14" s="29"/>
      <c r="P14" s="36">
        <v>2</v>
      </c>
      <c r="Q14" s="23" t="str">
        <f t="shared" si="5"/>
        <v>1</v>
      </c>
      <c r="R14" s="23" t="str">
        <f t="shared" si="12"/>
        <v>1</v>
      </c>
      <c r="S14" s="23" t="str">
        <f t="shared" si="6"/>
        <v>0</v>
      </c>
      <c r="T14" s="23" t="str">
        <f t="shared" si="7"/>
        <v>0</v>
      </c>
      <c r="U14" s="23" t="str">
        <f t="shared" si="8"/>
        <v>0</v>
      </c>
      <c r="V14" s="23" t="str">
        <f t="shared" si="9"/>
        <v>0</v>
      </c>
      <c r="X14" s="23">
        <f t="shared" si="10"/>
        <v>2</v>
      </c>
      <c r="Z14" s="30">
        <f t="shared" si="11"/>
        <v>9.0830947380092937</v>
      </c>
    </row>
    <row r="15" spans="1:26" s="23" customFormat="1" ht="35.1" customHeight="1" thickBot="1" x14ac:dyDescent="0.3">
      <c r="A15" s="23">
        <v>15</v>
      </c>
      <c r="B15" s="24" t="s">
        <v>18</v>
      </c>
      <c r="C15" s="76">
        <v>1.1082304656548587</v>
      </c>
      <c r="D15" s="76">
        <v>0.96755278430398706</v>
      </c>
      <c r="E15" s="76">
        <v>0.93124600853279593</v>
      </c>
      <c r="F15" s="25">
        <f t="shared" si="0"/>
        <v>2</v>
      </c>
      <c r="G15" s="77">
        <v>1027429.6569999997</v>
      </c>
      <c r="H15" s="77">
        <v>6649701.709999999</v>
      </c>
      <c r="I15" s="25">
        <f t="shared" si="1"/>
        <v>0</v>
      </c>
      <c r="J15" s="26">
        <f t="shared" si="2"/>
        <v>554141.80916666659</v>
      </c>
      <c r="K15" s="26"/>
      <c r="L15" s="27" t="str">
        <f t="shared" si="3"/>
        <v>0</v>
      </c>
      <c r="M15" s="41">
        <f t="shared" si="4"/>
        <v>2</v>
      </c>
      <c r="N15" s="27"/>
      <c r="O15" s="29"/>
      <c r="P15" s="34">
        <v>4</v>
      </c>
      <c r="Q15" s="23" t="str">
        <f t="shared" si="5"/>
        <v>1</v>
      </c>
      <c r="R15" s="23" t="str">
        <f t="shared" si="12"/>
        <v>1</v>
      </c>
      <c r="S15" s="23" t="str">
        <f t="shared" si="6"/>
        <v>0</v>
      </c>
      <c r="T15" s="23" t="str">
        <f t="shared" si="7"/>
        <v>0</v>
      </c>
      <c r="U15" s="23" t="str">
        <f t="shared" si="8"/>
        <v>0</v>
      </c>
      <c r="V15" s="23" t="str">
        <f t="shared" si="9"/>
        <v>0</v>
      </c>
      <c r="X15" s="23">
        <f t="shared" si="10"/>
        <v>2</v>
      </c>
      <c r="Z15" s="30">
        <f t="shared" si="11"/>
        <v>1.8540915700713434</v>
      </c>
    </row>
    <row r="16" spans="1:26" s="23" customFormat="1" ht="35.1" customHeight="1" thickBot="1" x14ac:dyDescent="0.3">
      <c r="A16" s="23">
        <v>5</v>
      </c>
      <c r="B16" s="31" t="s">
        <v>8</v>
      </c>
      <c r="C16" s="76">
        <v>2.2317653856414514</v>
      </c>
      <c r="D16" s="76">
        <v>1.8499773846929097</v>
      </c>
      <c r="E16" s="76">
        <v>1.4794533154493716</v>
      </c>
      <c r="F16" s="25">
        <f t="shared" si="0"/>
        <v>0</v>
      </c>
      <c r="G16" s="79">
        <v>8310967.4100000001</v>
      </c>
      <c r="H16" s="78">
        <v>-11854856.350000001</v>
      </c>
      <c r="I16" s="25">
        <f t="shared" si="1"/>
        <v>1</v>
      </c>
      <c r="J16" s="26">
        <f t="shared" si="2"/>
        <v>-987904.69583333342</v>
      </c>
      <c r="K16" s="26">
        <v>8.41</v>
      </c>
      <c r="L16" s="27" t="str">
        <f t="shared" si="3"/>
        <v>0</v>
      </c>
      <c r="M16" s="39">
        <f t="shared" si="4"/>
        <v>1</v>
      </c>
      <c r="N16" s="27"/>
      <c r="O16" s="29"/>
      <c r="P16" s="39">
        <v>1</v>
      </c>
      <c r="Q16" s="23" t="str">
        <f t="shared" si="5"/>
        <v>0</v>
      </c>
      <c r="R16" s="23" t="str">
        <f t="shared" si="12"/>
        <v>0</v>
      </c>
      <c r="S16" s="23" t="str">
        <f t="shared" si="6"/>
        <v>0</v>
      </c>
      <c r="T16" s="23" t="str">
        <f t="shared" si="7"/>
        <v>0</v>
      </c>
      <c r="U16" s="23" t="str">
        <f t="shared" si="8"/>
        <v>1</v>
      </c>
      <c r="V16" s="23" t="str">
        <f t="shared" si="9"/>
        <v>0</v>
      </c>
      <c r="X16" s="23">
        <f t="shared" si="10"/>
        <v>1</v>
      </c>
      <c r="Z16" s="30">
        <f t="shared" si="11"/>
        <v>-8.4127218395185359</v>
      </c>
    </row>
    <row r="17" spans="1:26" s="23" customFormat="1" ht="35.1" customHeight="1" thickBot="1" x14ac:dyDescent="0.3">
      <c r="A17" s="23">
        <v>12</v>
      </c>
      <c r="B17" s="24" t="s">
        <v>15</v>
      </c>
      <c r="C17" s="76">
        <v>2.87205771913341</v>
      </c>
      <c r="D17" s="76">
        <v>2.6872127203527509</v>
      </c>
      <c r="E17" s="76">
        <v>2.4828336188210014</v>
      </c>
      <c r="F17" s="25">
        <f t="shared" si="0"/>
        <v>0</v>
      </c>
      <c r="G17" s="79">
        <v>43121852.214000002</v>
      </c>
      <c r="H17" s="80">
        <v>-10991672.380000003</v>
      </c>
      <c r="I17" s="25">
        <f t="shared" si="1"/>
        <v>1</v>
      </c>
      <c r="J17" s="26">
        <f t="shared" si="2"/>
        <v>-915972.6983333336</v>
      </c>
      <c r="K17" s="26">
        <v>47.08</v>
      </c>
      <c r="L17" s="27" t="str">
        <f t="shared" si="3"/>
        <v>0</v>
      </c>
      <c r="M17" s="39">
        <f t="shared" si="4"/>
        <v>1</v>
      </c>
      <c r="N17" s="27"/>
      <c r="O17" s="38"/>
      <c r="P17" s="39">
        <v>1</v>
      </c>
      <c r="Q17" s="23" t="str">
        <f t="shared" si="5"/>
        <v>0</v>
      </c>
      <c r="R17" s="23" t="str">
        <f t="shared" si="12"/>
        <v>0</v>
      </c>
      <c r="S17" s="23" t="str">
        <f t="shared" si="6"/>
        <v>0</v>
      </c>
      <c r="T17" s="23" t="str">
        <f t="shared" si="7"/>
        <v>0</v>
      </c>
      <c r="U17" s="23" t="str">
        <f t="shared" si="8"/>
        <v>1</v>
      </c>
      <c r="V17" s="23" t="str">
        <f t="shared" si="9"/>
        <v>0</v>
      </c>
      <c r="X17" s="23">
        <f t="shared" si="10"/>
        <v>1</v>
      </c>
      <c r="Z17" s="30">
        <f t="shared" si="11"/>
        <v>-47.077661039966323</v>
      </c>
    </row>
    <row r="18" spans="1:26" s="23" customFormat="1" ht="35.1" customHeight="1" thickBot="1" x14ac:dyDescent="0.3">
      <c r="A18" s="23">
        <v>9</v>
      </c>
      <c r="B18" s="24" t="s">
        <v>12</v>
      </c>
      <c r="C18" s="76">
        <v>1.4127074846994885</v>
      </c>
      <c r="D18" s="76">
        <v>1.2458373287532825</v>
      </c>
      <c r="E18" s="76">
        <v>1.0272457475181251</v>
      </c>
      <c r="F18" s="25">
        <f t="shared" si="0"/>
        <v>1</v>
      </c>
      <c r="G18" s="79">
        <v>5997290.3200000003</v>
      </c>
      <c r="H18" s="79">
        <v>11884233.75999999</v>
      </c>
      <c r="I18" s="25">
        <f t="shared" si="1"/>
        <v>0</v>
      </c>
      <c r="J18" s="26">
        <f t="shared" si="2"/>
        <v>990352.81333333254</v>
      </c>
      <c r="K18" s="26"/>
      <c r="L18" s="27" t="str">
        <f t="shared" si="3"/>
        <v>0</v>
      </c>
      <c r="M18" s="39">
        <f t="shared" si="4"/>
        <v>1</v>
      </c>
      <c r="N18" s="27"/>
      <c r="O18" s="29"/>
      <c r="P18" s="39">
        <v>1</v>
      </c>
      <c r="Q18" s="23" t="str">
        <f t="shared" si="5"/>
        <v>1</v>
      </c>
      <c r="R18" s="23" t="str">
        <f t="shared" si="12"/>
        <v>0</v>
      </c>
      <c r="S18" s="23" t="str">
        <f t="shared" si="6"/>
        <v>0</v>
      </c>
      <c r="T18" s="23" t="str">
        <f t="shared" si="7"/>
        <v>0</v>
      </c>
      <c r="U18" s="23" t="str">
        <f t="shared" si="8"/>
        <v>0</v>
      </c>
      <c r="V18" s="23" t="str">
        <f t="shared" si="9"/>
        <v>0</v>
      </c>
      <c r="X18" s="23">
        <f t="shared" si="10"/>
        <v>1</v>
      </c>
      <c r="Z18" s="30">
        <f t="shared" si="11"/>
        <v>6.0557108933878849</v>
      </c>
    </row>
    <row r="19" spans="1:26" s="23" customFormat="1" ht="35.1" customHeight="1" thickBot="1" x14ac:dyDescent="0.3">
      <c r="A19" s="23">
        <v>7</v>
      </c>
      <c r="B19" s="24" t="s">
        <v>10</v>
      </c>
      <c r="C19" s="76">
        <v>2.5751770343122526</v>
      </c>
      <c r="D19" s="76">
        <v>2.8173942463845312</v>
      </c>
      <c r="E19" s="76">
        <v>2.4159966639907342</v>
      </c>
      <c r="F19" s="25">
        <f t="shared" si="0"/>
        <v>0</v>
      </c>
      <c r="G19" s="79">
        <v>44608814.289999999</v>
      </c>
      <c r="H19" s="79">
        <v>-2759575.4700000007</v>
      </c>
      <c r="I19" s="25">
        <f t="shared" si="1"/>
        <v>1</v>
      </c>
      <c r="J19" s="26">
        <f t="shared" si="2"/>
        <v>-229964.62250000006</v>
      </c>
      <c r="K19" s="26">
        <v>193.98</v>
      </c>
      <c r="L19" s="27" t="str">
        <f t="shared" si="3"/>
        <v>0</v>
      </c>
      <c r="M19" s="43">
        <f t="shared" si="4"/>
        <v>1</v>
      </c>
      <c r="N19" s="33"/>
      <c r="O19" s="38"/>
      <c r="P19" s="43">
        <v>0</v>
      </c>
      <c r="Q19" s="23" t="str">
        <f t="shared" si="5"/>
        <v>0</v>
      </c>
      <c r="R19" s="23" t="str">
        <f t="shared" si="12"/>
        <v>0</v>
      </c>
      <c r="S19" s="23" t="str">
        <f t="shared" si="6"/>
        <v>0</v>
      </c>
      <c r="T19" s="23" t="str">
        <f t="shared" si="7"/>
        <v>0</v>
      </c>
      <c r="U19" s="23" t="str">
        <f t="shared" si="8"/>
        <v>1</v>
      </c>
      <c r="V19" s="23" t="str">
        <f t="shared" si="9"/>
        <v>0</v>
      </c>
      <c r="X19" s="23">
        <f t="shared" si="10"/>
        <v>1</v>
      </c>
      <c r="Z19" s="30">
        <f t="shared" si="11"/>
        <v>-193.98120373928381</v>
      </c>
    </row>
    <row r="20" spans="1:26" s="23" customFormat="1" ht="35.1" customHeight="1" thickBot="1" x14ac:dyDescent="0.3">
      <c r="A20" s="23">
        <v>11</v>
      </c>
      <c r="B20" s="24" t="s">
        <v>14</v>
      </c>
      <c r="C20" s="76">
        <v>1.5103197220008266</v>
      </c>
      <c r="D20" s="76">
        <v>1.2571244888439079</v>
      </c>
      <c r="E20" s="76">
        <v>0.85086745759198057</v>
      </c>
      <c r="F20" s="25">
        <f t="shared" si="0"/>
        <v>0</v>
      </c>
      <c r="G20" s="79">
        <v>5630888.9500000067</v>
      </c>
      <c r="H20" s="79">
        <v>2039185.129999998</v>
      </c>
      <c r="I20" s="25">
        <f t="shared" si="1"/>
        <v>0</v>
      </c>
      <c r="J20" s="26">
        <f t="shared" si="2"/>
        <v>169932.0941666665</v>
      </c>
      <c r="K20" s="26"/>
      <c r="L20" s="27" t="str">
        <f t="shared" si="3"/>
        <v>0</v>
      </c>
      <c r="M20" s="92">
        <f t="shared" si="4"/>
        <v>0</v>
      </c>
      <c r="N20" s="27"/>
      <c r="O20" s="29"/>
      <c r="P20" s="34">
        <v>4</v>
      </c>
      <c r="Q20" s="23" t="str">
        <f t="shared" si="5"/>
        <v>0</v>
      </c>
      <c r="R20" s="23" t="str">
        <f t="shared" si="12"/>
        <v>0</v>
      </c>
      <c r="S20" s="23" t="str">
        <f t="shared" si="6"/>
        <v>0</v>
      </c>
      <c r="T20" s="23" t="str">
        <f t="shared" si="7"/>
        <v>0</v>
      </c>
      <c r="U20" s="23" t="str">
        <f t="shared" si="8"/>
        <v>0</v>
      </c>
      <c r="V20" s="23" t="str">
        <f t="shared" si="9"/>
        <v>0</v>
      </c>
      <c r="X20" s="23">
        <f t="shared" si="10"/>
        <v>0</v>
      </c>
      <c r="Z20" s="30">
        <f t="shared" si="11"/>
        <v>33.136112266570002</v>
      </c>
    </row>
    <row r="21" spans="1:26" ht="9" customHeight="1" x14ac:dyDescent="0.25">
      <c r="C21" s="74"/>
      <c r="D21" s="74"/>
      <c r="E21" s="74"/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57"/>
      <c r="M27" s="57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K23:M24"/>
    <mergeCell ref="K25:M26"/>
    <mergeCell ref="J27:K27"/>
    <mergeCell ref="K30:M31"/>
    <mergeCell ref="G3:G4"/>
    <mergeCell ref="H3:H4"/>
    <mergeCell ref="I3:I4"/>
    <mergeCell ref="J3:J4"/>
    <mergeCell ref="K3:K4"/>
    <mergeCell ref="B2:B4"/>
    <mergeCell ref="C2:F2"/>
    <mergeCell ref="G2:I2"/>
    <mergeCell ref="J2:L2"/>
    <mergeCell ref="M2:M4"/>
    <mergeCell ref="N3:N4"/>
    <mergeCell ref="O2:O4"/>
    <mergeCell ref="C3:C4"/>
    <mergeCell ref="D3:D4"/>
    <mergeCell ref="E3:E4"/>
    <mergeCell ref="F3:F4"/>
    <mergeCell ref="L3:L4"/>
  </mergeCells>
  <conditionalFormatting sqref="M5:M2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80" zoomScaleNormal="80" workbookViewId="0">
      <selection activeCell="O18" sqref="O18"/>
    </sheetView>
  </sheetViews>
  <sheetFormatPr defaultRowHeight="21" x14ac:dyDescent="0.35"/>
  <cols>
    <col min="1" max="1" width="18.875" style="3" customWidth="1"/>
    <col min="2" max="2" width="10.75" style="3" customWidth="1"/>
    <col min="3" max="3" width="10.5" style="3" customWidth="1"/>
    <col min="4" max="4" width="10.125" style="3" customWidth="1"/>
    <col min="5" max="5" width="10.625" style="3" customWidth="1"/>
    <col min="6" max="6" width="10.875" style="3" customWidth="1"/>
    <col min="7" max="7" width="10.375" style="3" customWidth="1"/>
    <col min="8" max="9" width="9" style="3"/>
    <col min="10" max="10" width="7.75" style="3" customWidth="1"/>
    <col min="11" max="16384" width="9" style="3"/>
  </cols>
  <sheetData>
    <row r="1" spans="1:13" x14ac:dyDescent="0.35">
      <c r="B1" s="4"/>
    </row>
    <row r="2" spans="1:13" ht="20.25" customHeight="1" x14ac:dyDescent="0.45">
      <c r="A2" s="209" t="s">
        <v>42</v>
      </c>
      <c r="B2" s="221" t="s">
        <v>43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 customHeight="1" x14ac:dyDescent="0.35">
      <c r="A3" s="214"/>
      <c r="B3" s="211" t="s">
        <v>44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</row>
    <row r="4" spans="1:13" ht="21" customHeight="1" x14ac:dyDescent="0.35">
      <c r="A4" s="209"/>
      <c r="B4" s="215">
        <v>21459</v>
      </c>
      <c r="C4" s="215">
        <v>21490</v>
      </c>
      <c r="D4" s="215">
        <v>21520</v>
      </c>
      <c r="E4" s="215">
        <v>21551</v>
      </c>
      <c r="F4" s="215">
        <v>21582</v>
      </c>
      <c r="G4" s="215">
        <v>21610</v>
      </c>
      <c r="H4" s="215">
        <v>21641</v>
      </c>
      <c r="I4" s="215">
        <v>21671</v>
      </c>
      <c r="J4" s="215">
        <v>21702</v>
      </c>
      <c r="K4" s="215">
        <v>21732</v>
      </c>
      <c r="L4" s="215">
        <v>21763</v>
      </c>
      <c r="M4" s="215">
        <v>21794</v>
      </c>
    </row>
    <row r="5" spans="1:13" ht="24.75" customHeight="1" x14ac:dyDescent="0.35">
      <c r="A5" s="5" t="s">
        <v>4</v>
      </c>
      <c r="B5" s="166">
        <v>1</v>
      </c>
      <c r="C5" s="12">
        <v>0</v>
      </c>
      <c r="D5" s="174">
        <v>0</v>
      </c>
      <c r="E5" s="169">
        <v>2</v>
      </c>
      <c r="F5" s="174">
        <v>0</v>
      </c>
      <c r="G5" s="170">
        <v>0</v>
      </c>
      <c r="H5" s="216">
        <v>0</v>
      </c>
      <c r="I5" s="223">
        <v>0</v>
      </c>
      <c r="J5" s="216"/>
      <c r="K5" s="216"/>
      <c r="L5" s="216"/>
      <c r="M5" s="216"/>
    </row>
    <row r="6" spans="1:13" ht="24.75" customHeight="1" x14ac:dyDescent="0.35">
      <c r="A6" s="5" t="s">
        <v>5</v>
      </c>
      <c r="B6" s="167">
        <v>0</v>
      </c>
      <c r="C6" s="12">
        <v>1</v>
      </c>
      <c r="D6" s="169">
        <v>2</v>
      </c>
      <c r="E6" s="169">
        <v>2</v>
      </c>
      <c r="F6" s="169">
        <v>1</v>
      </c>
      <c r="G6" s="170">
        <v>0</v>
      </c>
      <c r="H6" s="170">
        <v>0</v>
      </c>
      <c r="I6" s="216">
        <v>4</v>
      </c>
      <c r="J6" s="216"/>
      <c r="K6" s="216"/>
      <c r="L6" s="216"/>
      <c r="M6" s="216"/>
    </row>
    <row r="7" spans="1:13" ht="24.75" customHeight="1" x14ac:dyDescent="0.35">
      <c r="A7" s="5" t="s">
        <v>6</v>
      </c>
      <c r="B7" s="13">
        <v>6</v>
      </c>
      <c r="C7" s="166">
        <v>2</v>
      </c>
      <c r="D7" s="169">
        <v>2</v>
      </c>
      <c r="E7" s="169">
        <v>1</v>
      </c>
      <c r="F7" s="169">
        <v>1</v>
      </c>
      <c r="G7" s="170">
        <v>1</v>
      </c>
      <c r="H7" s="216">
        <v>1</v>
      </c>
      <c r="I7" s="216">
        <v>1</v>
      </c>
      <c r="J7" s="216">
        <v>1</v>
      </c>
      <c r="K7" s="216">
        <v>1</v>
      </c>
      <c r="L7" s="216">
        <v>3</v>
      </c>
      <c r="M7" s="216">
        <v>3</v>
      </c>
    </row>
    <row r="8" spans="1:13" ht="24.75" customHeight="1" x14ac:dyDescent="0.35">
      <c r="A8" s="5" t="s">
        <v>7</v>
      </c>
      <c r="B8" s="12">
        <v>1</v>
      </c>
      <c r="C8" s="12">
        <v>1</v>
      </c>
      <c r="D8" s="169">
        <v>1</v>
      </c>
      <c r="E8" s="169">
        <v>1</v>
      </c>
      <c r="F8" s="169">
        <v>1</v>
      </c>
      <c r="G8" s="170">
        <v>1</v>
      </c>
      <c r="H8" s="216">
        <v>2</v>
      </c>
      <c r="I8" s="216">
        <v>2</v>
      </c>
      <c r="J8" s="216">
        <v>2</v>
      </c>
      <c r="K8" s="216">
        <v>2</v>
      </c>
      <c r="L8" s="216">
        <v>2</v>
      </c>
      <c r="M8" s="216">
        <v>2</v>
      </c>
    </row>
    <row r="9" spans="1:13" ht="24.75" customHeight="1" x14ac:dyDescent="0.35">
      <c r="A9" s="5" t="s">
        <v>8</v>
      </c>
      <c r="B9" s="12">
        <v>1</v>
      </c>
      <c r="C9" s="12">
        <v>1</v>
      </c>
      <c r="D9" s="169">
        <v>1</v>
      </c>
      <c r="E9" s="169">
        <v>1</v>
      </c>
      <c r="F9" s="169">
        <v>1</v>
      </c>
      <c r="G9" s="170">
        <v>1</v>
      </c>
      <c r="H9" s="216">
        <v>1</v>
      </c>
      <c r="I9" s="216">
        <v>1</v>
      </c>
      <c r="J9" s="216">
        <v>1</v>
      </c>
      <c r="K9" s="216">
        <v>1</v>
      </c>
      <c r="L9" s="216">
        <v>1</v>
      </c>
      <c r="M9" s="216">
        <v>1</v>
      </c>
    </row>
    <row r="10" spans="1:13" ht="24.75" customHeight="1" x14ac:dyDescent="0.35">
      <c r="A10" s="5" t="s">
        <v>9</v>
      </c>
      <c r="B10" s="13">
        <v>7</v>
      </c>
      <c r="C10" s="14">
        <v>2</v>
      </c>
      <c r="D10" s="174">
        <v>2</v>
      </c>
      <c r="E10" s="174">
        <v>1</v>
      </c>
      <c r="F10" s="174">
        <v>2</v>
      </c>
      <c r="G10" s="170">
        <v>2</v>
      </c>
      <c r="H10" s="224">
        <v>2</v>
      </c>
      <c r="I10" s="216">
        <v>2</v>
      </c>
      <c r="J10" s="216">
        <v>2</v>
      </c>
      <c r="K10" s="216">
        <v>2</v>
      </c>
      <c r="L10" s="216">
        <v>2</v>
      </c>
      <c r="M10" s="216">
        <v>2</v>
      </c>
    </row>
    <row r="11" spans="1:13" ht="24.75" customHeight="1" x14ac:dyDescent="0.35">
      <c r="A11" s="5" t="s">
        <v>10</v>
      </c>
      <c r="B11" s="167">
        <v>0</v>
      </c>
      <c r="C11" s="167">
        <v>0</v>
      </c>
      <c r="D11" s="169">
        <v>0</v>
      </c>
      <c r="E11" s="169">
        <v>0</v>
      </c>
      <c r="F11" s="169">
        <v>0</v>
      </c>
      <c r="G11" s="170">
        <v>0</v>
      </c>
      <c r="H11" s="216">
        <v>0</v>
      </c>
      <c r="I11" s="216">
        <v>0</v>
      </c>
      <c r="J11" s="224">
        <v>0</v>
      </c>
      <c r="K11" s="224">
        <v>0</v>
      </c>
      <c r="L11" s="224">
        <v>0</v>
      </c>
      <c r="M11" s="224">
        <v>1</v>
      </c>
    </row>
    <row r="12" spans="1:13" ht="24.75" customHeight="1" x14ac:dyDescent="0.35">
      <c r="A12" s="5" t="s">
        <v>11</v>
      </c>
      <c r="B12" s="16">
        <v>4</v>
      </c>
      <c r="C12" s="16">
        <v>7</v>
      </c>
      <c r="D12" s="169">
        <v>7</v>
      </c>
      <c r="E12" s="169">
        <v>4</v>
      </c>
      <c r="F12" s="169">
        <v>4</v>
      </c>
      <c r="G12" s="170">
        <v>4</v>
      </c>
      <c r="H12" s="224">
        <v>4</v>
      </c>
      <c r="I12" s="216">
        <v>4</v>
      </c>
      <c r="J12" s="216">
        <v>2</v>
      </c>
      <c r="K12" s="216">
        <v>3</v>
      </c>
      <c r="L12" s="216">
        <v>2</v>
      </c>
      <c r="M12" s="216">
        <v>2</v>
      </c>
    </row>
    <row r="13" spans="1:13" ht="24.75" customHeight="1" x14ac:dyDescent="0.35">
      <c r="A13" s="5" t="s">
        <v>12</v>
      </c>
      <c r="B13" s="12">
        <v>1</v>
      </c>
      <c r="C13" s="13">
        <v>1</v>
      </c>
      <c r="D13" s="169">
        <v>1</v>
      </c>
      <c r="E13" s="169">
        <v>1</v>
      </c>
      <c r="F13" s="169">
        <v>1</v>
      </c>
      <c r="G13" s="210">
        <v>1</v>
      </c>
      <c r="H13" s="216">
        <v>1</v>
      </c>
      <c r="I13" s="216">
        <v>1</v>
      </c>
      <c r="J13" s="216">
        <v>1</v>
      </c>
      <c r="K13" s="216">
        <v>1</v>
      </c>
      <c r="L13" s="216">
        <v>1</v>
      </c>
      <c r="M13" s="216">
        <v>1</v>
      </c>
    </row>
    <row r="14" spans="1:13" ht="24.75" customHeight="1" x14ac:dyDescent="0.35">
      <c r="A14" s="5" t="s">
        <v>13</v>
      </c>
      <c r="B14" s="12">
        <v>1</v>
      </c>
      <c r="C14" s="13">
        <v>1</v>
      </c>
      <c r="D14" s="169">
        <v>1</v>
      </c>
      <c r="E14" s="169">
        <v>0</v>
      </c>
      <c r="F14" s="169">
        <v>0</v>
      </c>
      <c r="G14" s="170">
        <v>0</v>
      </c>
      <c r="H14" s="216">
        <v>1</v>
      </c>
      <c r="I14" s="216">
        <v>2</v>
      </c>
      <c r="J14" s="216">
        <v>1</v>
      </c>
      <c r="K14" s="216">
        <v>2</v>
      </c>
      <c r="L14" s="216">
        <v>2</v>
      </c>
      <c r="M14" s="216">
        <v>2</v>
      </c>
    </row>
    <row r="15" spans="1:13" ht="24.75" customHeight="1" x14ac:dyDescent="0.35">
      <c r="A15" s="5" t="s">
        <v>14</v>
      </c>
      <c r="B15" s="12">
        <v>7</v>
      </c>
      <c r="C15" s="12">
        <v>7</v>
      </c>
      <c r="D15" s="169">
        <v>7</v>
      </c>
      <c r="E15" s="169">
        <v>4</v>
      </c>
      <c r="F15" s="169">
        <v>4</v>
      </c>
      <c r="G15" s="170">
        <v>3</v>
      </c>
      <c r="H15" s="216">
        <v>4</v>
      </c>
      <c r="I15" s="216">
        <v>3</v>
      </c>
      <c r="J15" s="216">
        <v>1</v>
      </c>
      <c r="K15" s="216">
        <v>1</v>
      </c>
      <c r="L15" s="216">
        <v>1</v>
      </c>
      <c r="M15" s="216">
        <v>0</v>
      </c>
    </row>
    <row r="16" spans="1:13" ht="24.75" customHeight="1" x14ac:dyDescent="0.35">
      <c r="A16" s="5" t="s">
        <v>15</v>
      </c>
      <c r="B16" s="12">
        <v>1</v>
      </c>
      <c r="C16" s="12">
        <v>1</v>
      </c>
      <c r="D16" s="169">
        <v>1</v>
      </c>
      <c r="E16" s="169">
        <v>1</v>
      </c>
      <c r="F16" s="169">
        <v>0</v>
      </c>
      <c r="G16" s="170">
        <v>1</v>
      </c>
      <c r="H16" s="224">
        <v>0</v>
      </c>
      <c r="I16" s="216">
        <v>1</v>
      </c>
      <c r="J16" s="216">
        <v>0</v>
      </c>
      <c r="K16" s="216">
        <v>1</v>
      </c>
      <c r="L16" s="216">
        <v>0</v>
      </c>
      <c r="M16" s="216">
        <v>1</v>
      </c>
    </row>
    <row r="17" spans="1:13" ht="24.75" customHeight="1" x14ac:dyDescent="0.35">
      <c r="A17" s="5" t="s">
        <v>16</v>
      </c>
      <c r="B17" s="12">
        <v>1</v>
      </c>
      <c r="C17" s="12">
        <v>0</v>
      </c>
      <c r="D17" s="169">
        <v>0</v>
      </c>
      <c r="E17" s="169">
        <v>0</v>
      </c>
      <c r="F17" s="169">
        <v>0</v>
      </c>
      <c r="G17" s="210">
        <v>0</v>
      </c>
      <c r="H17" s="216">
        <v>1</v>
      </c>
      <c r="I17" s="216">
        <v>2</v>
      </c>
      <c r="J17" s="216">
        <v>3</v>
      </c>
      <c r="K17" s="216">
        <v>4</v>
      </c>
      <c r="L17" s="216">
        <v>4</v>
      </c>
      <c r="M17" s="216">
        <v>4</v>
      </c>
    </row>
    <row r="18" spans="1:13" ht="24.75" customHeight="1" x14ac:dyDescent="0.35">
      <c r="A18" s="5" t="s">
        <v>17</v>
      </c>
      <c r="B18" s="167">
        <v>5</v>
      </c>
      <c r="C18" s="167">
        <v>3</v>
      </c>
      <c r="D18" s="169">
        <v>2</v>
      </c>
      <c r="E18" s="169">
        <v>2</v>
      </c>
      <c r="F18" s="169">
        <v>3</v>
      </c>
      <c r="G18" s="170">
        <v>3</v>
      </c>
      <c r="H18" s="216">
        <v>4</v>
      </c>
      <c r="I18" s="216">
        <v>6</v>
      </c>
      <c r="J18" s="224">
        <v>4</v>
      </c>
      <c r="K18" s="224">
        <v>5</v>
      </c>
      <c r="L18" s="224">
        <v>6</v>
      </c>
      <c r="M18" s="224">
        <v>3</v>
      </c>
    </row>
    <row r="19" spans="1:13" ht="24.75" customHeight="1" x14ac:dyDescent="0.35">
      <c r="A19" s="5" t="s">
        <v>18</v>
      </c>
      <c r="B19" s="15">
        <v>4</v>
      </c>
      <c r="C19" s="11">
        <v>4</v>
      </c>
      <c r="D19" s="169">
        <v>4</v>
      </c>
      <c r="E19" s="169">
        <v>4</v>
      </c>
      <c r="F19" s="169">
        <v>6</v>
      </c>
      <c r="G19" s="210">
        <v>4</v>
      </c>
      <c r="H19" s="216">
        <v>4</v>
      </c>
      <c r="I19" s="216">
        <v>1</v>
      </c>
      <c r="J19" s="216">
        <v>1</v>
      </c>
      <c r="K19" s="216">
        <v>2</v>
      </c>
      <c r="L19" s="216">
        <v>2</v>
      </c>
      <c r="M19" s="216">
        <v>2</v>
      </c>
    </row>
    <row r="20" spans="1:13" ht="24.75" customHeight="1" x14ac:dyDescent="0.35">
      <c r="A20" s="5" t="s">
        <v>19</v>
      </c>
      <c r="B20" s="15">
        <v>7</v>
      </c>
      <c r="C20" s="15">
        <v>0</v>
      </c>
      <c r="D20" s="174">
        <v>1</v>
      </c>
      <c r="E20" s="174">
        <v>1</v>
      </c>
      <c r="F20" s="174">
        <v>1</v>
      </c>
      <c r="G20" s="170">
        <v>1</v>
      </c>
      <c r="H20" s="216">
        <v>1</v>
      </c>
      <c r="I20" s="216">
        <v>1</v>
      </c>
      <c r="J20" s="216">
        <v>1</v>
      </c>
      <c r="K20" s="216">
        <v>3</v>
      </c>
      <c r="L20" s="216">
        <v>3</v>
      </c>
      <c r="M20" s="216">
        <v>4</v>
      </c>
    </row>
    <row r="21" spans="1:13" ht="9" customHeight="1" x14ac:dyDescent="0.35"/>
    <row r="22" spans="1:13" ht="22.5" customHeight="1" x14ac:dyDescent="0.35">
      <c r="A22" s="6"/>
      <c r="B22" s="4"/>
    </row>
    <row r="23" spans="1:13" x14ac:dyDescent="0.35">
      <c r="A23" s="3" t="s">
        <v>21</v>
      </c>
    </row>
    <row r="25" spans="1:13" ht="26.25" customHeight="1" x14ac:dyDescent="0.35">
      <c r="A25" s="7" t="s">
        <v>25</v>
      </c>
      <c r="B25" s="8"/>
    </row>
    <row r="26" spans="1:13" x14ac:dyDescent="0.35">
      <c r="B26" s="9"/>
    </row>
    <row r="27" spans="1:13" x14ac:dyDescent="0.35">
      <c r="A27" s="3" t="s">
        <v>26</v>
      </c>
      <c r="B27" s="9"/>
    </row>
    <row r="28" spans="1:13" x14ac:dyDescent="0.35">
      <c r="A28" s="10" t="s">
        <v>28</v>
      </c>
      <c r="B28" s="9"/>
    </row>
    <row r="29" spans="1:13" ht="12.75" customHeight="1" x14ac:dyDescent="0.35"/>
    <row r="32" spans="1:13" x14ac:dyDescent="0.35">
      <c r="A32" s="3" t="s">
        <v>40</v>
      </c>
    </row>
    <row r="33" spans="1:1" x14ac:dyDescent="0.35">
      <c r="A33" s="3" t="s">
        <v>29</v>
      </c>
    </row>
    <row r="34" spans="1:1" x14ac:dyDescent="0.35">
      <c r="A34" s="3" t="s">
        <v>45</v>
      </c>
    </row>
    <row r="35" spans="1:1" x14ac:dyDescent="0.35">
      <c r="A35" s="3" t="s">
        <v>46</v>
      </c>
    </row>
    <row r="36" spans="1:1" x14ac:dyDescent="0.35">
      <c r="A36" s="3" t="s">
        <v>47</v>
      </c>
    </row>
    <row r="40" spans="1:1" x14ac:dyDescent="0.35">
      <c r="A40" s="3" t="s">
        <v>33</v>
      </c>
    </row>
    <row r="41" spans="1:1" x14ac:dyDescent="0.35">
      <c r="A41" s="3" t="s">
        <v>41</v>
      </c>
    </row>
  </sheetData>
  <mergeCells count="3">
    <mergeCell ref="A2:A4"/>
    <mergeCell ref="B3:M3"/>
    <mergeCell ref="B2:M2"/>
  </mergeCells>
  <conditionalFormatting sqref="B5:G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M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1" zoomScale="60" zoomScaleNormal="60" workbookViewId="0">
      <selection activeCell="M5" sqref="M5"/>
    </sheetView>
  </sheetViews>
  <sheetFormatPr defaultRowHeight="18" x14ac:dyDescent="0.25"/>
  <cols>
    <col min="1" max="1" width="0" style="98" hidden="1" customWidth="1"/>
    <col min="2" max="2" width="23.375" style="98" customWidth="1"/>
    <col min="3" max="3" width="11.5" style="98" customWidth="1"/>
    <col min="4" max="4" width="8.125" style="98" customWidth="1"/>
    <col min="5" max="5" width="8.25" style="98" customWidth="1"/>
    <col min="6" max="6" width="11" style="98" customWidth="1"/>
    <col min="7" max="7" width="19" style="98" customWidth="1"/>
    <col min="8" max="8" width="20.75" style="98" customWidth="1"/>
    <col min="9" max="9" width="10.375" style="98" customWidth="1"/>
    <col min="10" max="10" width="19.5" style="98" customWidth="1"/>
    <col min="11" max="11" width="15.75" style="98" customWidth="1"/>
    <col min="12" max="12" width="11.75" style="98" customWidth="1"/>
    <col min="13" max="13" width="13.125" style="98" customWidth="1"/>
    <col min="14" max="14" width="11.5" style="98" hidden="1" customWidth="1"/>
    <col min="15" max="15" width="14.75" style="98" hidden="1" customWidth="1"/>
    <col min="16" max="16" width="13.75" style="98" hidden="1" customWidth="1"/>
    <col min="17" max="17" width="2.625" style="98" bestFit="1" customWidth="1"/>
    <col min="18" max="18" width="2.75" style="98" bestFit="1" customWidth="1"/>
    <col min="19" max="19" width="2.5" style="98" bestFit="1" customWidth="1"/>
    <col min="20" max="21" width="2.75" style="98" bestFit="1" customWidth="1"/>
    <col min="22" max="24" width="2.5" style="98" bestFit="1" customWidth="1"/>
    <col min="25" max="25" width="9" style="98" customWidth="1"/>
    <col min="26" max="26" width="14.375" style="98" bestFit="1" customWidth="1"/>
    <col min="27" max="16384" width="9" style="98"/>
  </cols>
  <sheetData>
    <row r="1" spans="1:26" ht="41.25" customHeight="1" thickBot="1" x14ac:dyDescent="0.3">
      <c r="B1" s="99" t="s">
        <v>34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6" ht="60.75" customHeight="1" thickBot="1" x14ac:dyDescent="0.3">
      <c r="B2" s="196" t="s">
        <v>0</v>
      </c>
      <c r="C2" s="197" t="s">
        <v>49</v>
      </c>
      <c r="D2" s="197"/>
      <c r="E2" s="197"/>
      <c r="F2" s="197"/>
      <c r="G2" s="198" t="s">
        <v>50</v>
      </c>
      <c r="H2" s="198"/>
      <c r="I2" s="198"/>
      <c r="J2" s="199" t="s">
        <v>51</v>
      </c>
      <c r="K2" s="199"/>
      <c r="L2" s="199"/>
      <c r="M2" s="200" t="s">
        <v>98</v>
      </c>
      <c r="N2" s="100"/>
      <c r="O2" s="205" t="s">
        <v>53</v>
      </c>
      <c r="Q2" s="101"/>
    </row>
    <row r="3" spans="1:26" ht="63" customHeight="1" thickBot="1" x14ac:dyDescent="0.3">
      <c r="B3" s="196"/>
      <c r="C3" s="206" t="s">
        <v>1</v>
      </c>
      <c r="D3" s="206" t="s">
        <v>2</v>
      </c>
      <c r="E3" s="206" t="s">
        <v>3</v>
      </c>
      <c r="F3" s="207" t="s">
        <v>54</v>
      </c>
      <c r="G3" s="201" t="s">
        <v>55</v>
      </c>
      <c r="H3" s="196" t="s">
        <v>56</v>
      </c>
      <c r="I3" s="202" t="s">
        <v>54</v>
      </c>
      <c r="J3" s="204" t="s">
        <v>57</v>
      </c>
      <c r="K3" s="196" t="s">
        <v>58</v>
      </c>
      <c r="L3" s="194" t="s">
        <v>54</v>
      </c>
      <c r="M3" s="200"/>
      <c r="N3" s="208" t="s">
        <v>39</v>
      </c>
      <c r="O3" s="205"/>
      <c r="Q3" s="101"/>
    </row>
    <row r="4" spans="1:26" ht="86.25" customHeight="1" thickBot="1" x14ac:dyDescent="0.3">
      <c r="B4" s="196"/>
      <c r="C4" s="206"/>
      <c r="D4" s="206"/>
      <c r="E4" s="206"/>
      <c r="F4" s="207"/>
      <c r="G4" s="201"/>
      <c r="H4" s="196"/>
      <c r="I4" s="203"/>
      <c r="J4" s="204"/>
      <c r="K4" s="196"/>
      <c r="L4" s="195"/>
      <c r="M4" s="200"/>
      <c r="N4" s="208"/>
      <c r="O4" s="205"/>
      <c r="Q4" s="102" t="s">
        <v>63</v>
      </c>
      <c r="R4" s="103" t="s">
        <v>64</v>
      </c>
      <c r="S4" s="103" t="s">
        <v>65</v>
      </c>
      <c r="T4" s="103" t="s">
        <v>66</v>
      </c>
      <c r="U4" s="103" t="s">
        <v>67</v>
      </c>
      <c r="V4" s="103" t="s">
        <v>68</v>
      </c>
      <c r="X4" s="98" t="s">
        <v>78</v>
      </c>
    </row>
    <row r="5" spans="1:26" s="104" customFormat="1" ht="35.1" customHeight="1" thickBot="1" x14ac:dyDescent="0.3">
      <c r="A5" s="104">
        <v>5</v>
      </c>
      <c r="B5" s="154" t="s">
        <v>11</v>
      </c>
      <c r="C5" s="155">
        <v>0.78</v>
      </c>
      <c r="D5" s="155">
        <v>0.56000000000000005</v>
      </c>
      <c r="E5" s="155">
        <v>0.33</v>
      </c>
      <c r="F5" s="105">
        <f t="shared" ref="F5:F20" si="0">+Q5+R5+S5</f>
        <v>3</v>
      </c>
      <c r="G5" s="97">
        <v>-4538225.9400000004</v>
      </c>
      <c r="H5" s="97">
        <v>-533109.43000000005</v>
      </c>
      <c r="I5" s="105">
        <f t="shared" ref="I5:I20" si="1">+T5+U5</f>
        <v>2</v>
      </c>
      <c r="J5" s="106">
        <f t="shared" ref="J5:J20" si="2">SUM(H5/2)</f>
        <v>-266554.71500000003</v>
      </c>
      <c r="K5" s="171">
        <v>0</v>
      </c>
      <c r="L5" s="107" t="str">
        <f t="shared" ref="L5:L20" si="3">+V5</f>
        <v>2</v>
      </c>
      <c r="M5" s="114">
        <f t="shared" ref="M5:M20" si="4">+X5</f>
        <v>7</v>
      </c>
      <c r="N5" s="107"/>
      <c r="O5" s="109"/>
      <c r="P5" s="114">
        <v>1</v>
      </c>
      <c r="Q5" s="104" t="str">
        <f t="shared" ref="Q5:Q20" si="5">IF(C5&lt;1.5,"1",IF(C5&gt;=1.5,"0"))</f>
        <v>1</v>
      </c>
      <c r="R5" s="104" t="str">
        <f t="shared" ref="R5:R13" si="6">IF(D5&lt;=1,"1",IF(D5&gt;1,"0"))</f>
        <v>1</v>
      </c>
      <c r="S5" s="104" t="str">
        <f t="shared" ref="S5:S20" si="7">IF(E5&lt;0.8,"1",IF(E5&gt;=0.8,"0"))</f>
        <v>1</v>
      </c>
      <c r="T5" s="104" t="str">
        <f t="shared" ref="T5:T20" si="8">IF(G5&lt;0,"1",IF(G5&gt;=0,"0"))</f>
        <v>1</v>
      </c>
      <c r="U5" s="104" t="str">
        <f t="shared" ref="U5:U20" si="9">IF(H5&lt;0,"1",IF(H5&gt;=0,"0"))</f>
        <v>1</v>
      </c>
      <c r="V5" s="104" t="str">
        <f t="shared" ref="V5:V20" si="10">IF(K5="","0",IF(K5&lt;3,"2",IF(K5&lt;6,"1",IF(K5&gt;6.01,"0"))))</f>
        <v>2</v>
      </c>
      <c r="X5" s="104">
        <f t="shared" ref="X5:X20" si="11">+Q5+R5+S5+T5+U5+V5</f>
        <v>7</v>
      </c>
      <c r="Z5" s="110">
        <f t="shared" ref="Z5:Z20" si="12">G5/J5</f>
        <v>17.025494896985784</v>
      </c>
    </row>
    <row r="6" spans="1:26" s="104" customFormat="1" ht="35.1" customHeight="1" thickBot="1" x14ac:dyDescent="0.3">
      <c r="A6" s="104">
        <v>16</v>
      </c>
      <c r="B6" s="154" t="s">
        <v>14</v>
      </c>
      <c r="C6" s="155">
        <v>0.78</v>
      </c>
      <c r="D6" s="155">
        <v>0.57999999999999996</v>
      </c>
      <c r="E6" s="155">
        <v>0.35</v>
      </c>
      <c r="F6" s="105">
        <f t="shared" si="0"/>
        <v>3</v>
      </c>
      <c r="G6" s="97">
        <v>-3414111.1</v>
      </c>
      <c r="H6" s="97">
        <v>-1550266.65</v>
      </c>
      <c r="I6" s="105">
        <f t="shared" si="1"/>
        <v>2</v>
      </c>
      <c r="J6" s="106">
        <f t="shared" si="2"/>
        <v>-775133.32499999995</v>
      </c>
      <c r="K6" s="106">
        <v>0</v>
      </c>
      <c r="L6" s="107" t="str">
        <f t="shared" si="3"/>
        <v>2</v>
      </c>
      <c r="M6" s="114">
        <f t="shared" si="4"/>
        <v>7</v>
      </c>
      <c r="N6" s="107"/>
      <c r="O6" s="109"/>
      <c r="P6" s="121">
        <v>4</v>
      </c>
      <c r="Q6" s="104" t="str">
        <f t="shared" si="5"/>
        <v>1</v>
      </c>
      <c r="R6" s="104" t="str">
        <f t="shared" si="6"/>
        <v>1</v>
      </c>
      <c r="S6" s="104" t="str">
        <f t="shared" si="7"/>
        <v>1</v>
      </c>
      <c r="T6" s="104" t="str">
        <f t="shared" si="8"/>
        <v>1</v>
      </c>
      <c r="U6" s="104" t="str">
        <f t="shared" si="9"/>
        <v>1</v>
      </c>
      <c r="V6" s="104" t="str">
        <f t="shared" si="10"/>
        <v>2</v>
      </c>
      <c r="X6" s="104">
        <f t="shared" si="11"/>
        <v>7</v>
      </c>
      <c r="Z6" s="110">
        <f t="shared" si="12"/>
        <v>4.404546921008718</v>
      </c>
    </row>
    <row r="7" spans="1:26" s="104" customFormat="1" ht="35.1" customHeight="1" thickBot="1" x14ac:dyDescent="0.3">
      <c r="A7" s="104">
        <v>10</v>
      </c>
      <c r="B7" s="154" t="s">
        <v>18</v>
      </c>
      <c r="C7" s="155">
        <v>0.84</v>
      </c>
      <c r="D7" s="155">
        <v>0.69</v>
      </c>
      <c r="E7" s="155">
        <v>0.54</v>
      </c>
      <c r="F7" s="105">
        <f t="shared" si="0"/>
        <v>3</v>
      </c>
      <c r="G7" s="97">
        <v>-2249672.14</v>
      </c>
      <c r="H7" s="97">
        <v>2172869.6</v>
      </c>
      <c r="I7" s="105">
        <f t="shared" si="1"/>
        <v>1</v>
      </c>
      <c r="J7" s="106">
        <f t="shared" si="2"/>
        <v>1086434.8</v>
      </c>
      <c r="K7" s="106">
        <v>9.32</v>
      </c>
      <c r="L7" s="107" t="str">
        <f t="shared" si="3"/>
        <v>0</v>
      </c>
      <c r="M7" s="115">
        <f t="shared" si="4"/>
        <v>4</v>
      </c>
      <c r="N7" s="107"/>
      <c r="O7" s="113"/>
      <c r="P7" s="114">
        <v>1</v>
      </c>
      <c r="Q7" s="104" t="str">
        <f t="shared" si="5"/>
        <v>1</v>
      </c>
      <c r="R7" s="104" t="str">
        <f t="shared" si="6"/>
        <v>1</v>
      </c>
      <c r="S7" s="104" t="str">
        <f t="shared" si="7"/>
        <v>1</v>
      </c>
      <c r="T7" s="104" t="str">
        <f t="shared" si="8"/>
        <v>1</v>
      </c>
      <c r="U7" s="104" t="str">
        <f t="shared" si="9"/>
        <v>0</v>
      </c>
      <c r="V7" s="104" t="str">
        <f t="shared" si="10"/>
        <v>0</v>
      </c>
      <c r="X7" s="104">
        <f t="shared" si="11"/>
        <v>4</v>
      </c>
      <c r="Z7" s="110">
        <f t="shared" si="12"/>
        <v>-2.0706922679575435</v>
      </c>
    </row>
    <row r="8" spans="1:26" s="104" customFormat="1" ht="35.1" customHeight="1" thickBot="1" x14ac:dyDescent="0.3">
      <c r="A8" s="104">
        <v>7</v>
      </c>
      <c r="B8" s="154" t="s">
        <v>17</v>
      </c>
      <c r="C8" s="155">
        <v>1.23</v>
      </c>
      <c r="D8" s="156">
        <v>1.07</v>
      </c>
      <c r="E8" s="155">
        <v>0.52</v>
      </c>
      <c r="F8" s="105">
        <f t="shared" si="0"/>
        <v>2</v>
      </c>
      <c r="G8" s="97">
        <v>3430485.57</v>
      </c>
      <c r="H8" s="97">
        <v>-1627560.77</v>
      </c>
      <c r="I8" s="105">
        <f t="shared" si="1"/>
        <v>1</v>
      </c>
      <c r="J8" s="106">
        <f t="shared" si="2"/>
        <v>-813780.38500000001</v>
      </c>
      <c r="K8" s="106">
        <v>18.97</v>
      </c>
      <c r="L8" s="107" t="str">
        <f t="shared" si="3"/>
        <v>0</v>
      </c>
      <c r="M8" s="117">
        <f t="shared" si="4"/>
        <v>3</v>
      </c>
      <c r="N8" s="120"/>
      <c r="O8" s="113"/>
      <c r="P8" s="117">
        <v>0</v>
      </c>
      <c r="Q8" s="104" t="str">
        <f t="shared" si="5"/>
        <v>1</v>
      </c>
      <c r="R8" s="104" t="str">
        <f t="shared" si="6"/>
        <v>0</v>
      </c>
      <c r="S8" s="104" t="str">
        <f t="shared" si="7"/>
        <v>1</v>
      </c>
      <c r="T8" s="104" t="str">
        <f t="shared" si="8"/>
        <v>0</v>
      </c>
      <c r="U8" s="104" t="str">
        <f t="shared" si="9"/>
        <v>1</v>
      </c>
      <c r="V8" s="104" t="str">
        <f t="shared" si="10"/>
        <v>0</v>
      </c>
      <c r="X8" s="104">
        <f t="shared" si="11"/>
        <v>3</v>
      </c>
      <c r="Z8" s="110">
        <f t="shared" si="12"/>
        <v>-4.2154930657366485</v>
      </c>
    </row>
    <row r="9" spans="1:26" s="104" customFormat="1" ht="35.1" customHeight="1" thickBot="1" x14ac:dyDescent="0.3">
      <c r="A9" s="104">
        <v>14</v>
      </c>
      <c r="B9" s="154" t="s">
        <v>6</v>
      </c>
      <c r="C9" s="155">
        <v>1.1399999999999999</v>
      </c>
      <c r="D9" s="156">
        <v>1.04</v>
      </c>
      <c r="E9" s="155">
        <v>0.8</v>
      </c>
      <c r="F9" s="105">
        <f t="shared" si="0"/>
        <v>1</v>
      </c>
      <c r="G9" s="118">
        <v>3048347.39</v>
      </c>
      <c r="H9" s="118">
        <v>-2250535.62</v>
      </c>
      <c r="I9" s="105">
        <f t="shared" si="1"/>
        <v>1</v>
      </c>
      <c r="J9" s="106">
        <f t="shared" si="2"/>
        <v>-1125267.81</v>
      </c>
      <c r="K9" s="172">
        <v>12.19</v>
      </c>
      <c r="L9" s="107" t="str">
        <f t="shared" si="3"/>
        <v>0</v>
      </c>
      <c r="M9" s="173">
        <f t="shared" si="4"/>
        <v>2</v>
      </c>
      <c r="N9" s="107"/>
      <c r="O9" s="109"/>
      <c r="P9" s="108">
        <v>5</v>
      </c>
      <c r="Q9" s="104" t="str">
        <f t="shared" si="5"/>
        <v>1</v>
      </c>
      <c r="R9" s="104" t="str">
        <f t="shared" si="6"/>
        <v>0</v>
      </c>
      <c r="S9" s="104" t="str">
        <f t="shared" si="7"/>
        <v>0</v>
      </c>
      <c r="T9" s="104" t="str">
        <f t="shared" si="8"/>
        <v>0</v>
      </c>
      <c r="U9" s="104" t="str">
        <f t="shared" si="9"/>
        <v>1</v>
      </c>
      <c r="V9" s="104" t="str">
        <f t="shared" si="10"/>
        <v>0</v>
      </c>
      <c r="X9" s="104">
        <f t="shared" si="11"/>
        <v>2</v>
      </c>
      <c r="Z9" s="110">
        <f t="shared" si="12"/>
        <v>-2.7089972386217998</v>
      </c>
    </row>
    <row r="10" spans="1:26" s="104" customFormat="1" ht="35.1" customHeight="1" thickBot="1" x14ac:dyDescent="0.3">
      <c r="A10" s="104">
        <v>2</v>
      </c>
      <c r="B10" s="154" t="s">
        <v>9</v>
      </c>
      <c r="C10" s="155">
        <v>1.1499999999999999</v>
      </c>
      <c r="D10" s="155">
        <v>0.98</v>
      </c>
      <c r="E10" s="156">
        <v>0.82</v>
      </c>
      <c r="F10" s="105">
        <f t="shared" si="0"/>
        <v>2</v>
      </c>
      <c r="G10" s="97">
        <v>2300060.59</v>
      </c>
      <c r="H10" s="97">
        <v>2357512.81</v>
      </c>
      <c r="I10" s="105">
        <f t="shared" si="1"/>
        <v>0</v>
      </c>
      <c r="J10" s="106">
        <f t="shared" si="2"/>
        <v>1178756.405</v>
      </c>
      <c r="K10" s="106"/>
      <c r="L10" s="107" t="str">
        <f t="shared" si="3"/>
        <v>0</v>
      </c>
      <c r="M10" s="116">
        <f t="shared" si="4"/>
        <v>2</v>
      </c>
      <c r="N10" s="107"/>
      <c r="O10" s="109"/>
      <c r="P10" s="117">
        <v>0</v>
      </c>
      <c r="Q10" s="104" t="str">
        <f t="shared" si="5"/>
        <v>1</v>
      </c>
      <c r="R10" s="104" t="str">
        <f t="shared" si="6"/>
        <v>1</v>
      </c>
      <c r="S10" s="104" t="str">
        <f t="shared" si="7"/>
        <v>0</v>
      </c>
      <c r="T10" s="104" t="str">
        <f t="shared" si="8"/>
        <v>0</v>
      </c>
      <c r="U10" s="104" t="str">
        <f t="shared" si="9"/>
        <v>0</v>
      </c>
      <c r="V10" s="104" t="str">
        <f t="shared" si="10"/>
        <v>0</v>
      </c>
      <c r="X10" s="104">
        <f t="shared" si="11"/>
        <v>2</v>
      </c>
      <c r="Z10" s="110">
        <f t="shared" si="12"/>
        <v>1.9512603114975224</v>
      </c>
    </row>
    <row r="11" spans="1:26" s="104" customFormat="1" ht="35.1" customHeight="1" thickBot="1" x14ac:dyDescent="0.3">
      <c r="A11" s="104">
        <v>4</v>
      </c>
      <c r="B11" s="154" t="s">
        <v>8</v>
      </c>
      <c r="C11" s="156">
        <v>2.9</v>
      </c>
      <c r="D11" s="156">
        <v>2.58</v>
      </c>
      <c r="E11" s="156">
        <v>1.94</v>
      </c>
      <c r="F11" s="105">
        <f t="shared" si="0"/>
        <v>0</v>
      </c>
      <c r="G11" s="97">
        <v>17248934.34</v>
      </c>
      <c r="H11" s="97">
        <v>-350698.15</v>
      </c>
      <c r="I11" s="105">
        <f t="shared" si="1"/>
        <v>1</v>
      </c>
      <c r="J11" s="106">
        <f t="shared" si="2"/>
        <v>-175349.07500000001</v>
      </c>
      <c r="K11" s="106">
        <v>442.66</v>
      </c>
      <c r="L11" s="107" t="str">
        <f t="shared" si="3"/>
        <v>0</v>
      </c>
      <c r="M11" s="111">
        <f t="shared" si="4"/>
        <v>1</v>
      </c>
      <c r="N11" s="107"/>
      <c r="O11" s="109"/>
      <c r="P11" s="115">
        <v>2</v>
      </c>
      <c r="Q11" s="104" t="str">
        <f t="shared" si="5"/>
        <v>0</v>
      </c>
      <c r="R11" s="104" t="str">
        <f t="shared" si="6"/>
        <v>0</v>
      </c>
      <c r="S11" s="104" t="str">
        <f t="shared" si="7"/>
        <v>0</v>
      </c>
      <c r="T11" s="104" t="str">
        <f t="shared" si="8"/>
        <v>0</v>
      </c>
      <c r="U11" s="104" t="str">
        <f t="shared" si="9"/>
        <v>1</v>
      </c>
      <c r="V11" s="104" t="str">
        <f t="shared" si="10"/>
        <v>0</v>
      </c>
      <c r="X11" s="104">
        <f t="shared" si="11"/>
        <v>1</v>
      </c>
      <c r="Z11" s="110">
        <f t="shared" si="12"/>
        <v>-98.369120795190952</v>
      </c>
    </row>
    <row r="12" spans="1:26" s="104" customFormat="1" ht="35.1" customHeight="1" thickBot="1" x14ac:dyDescent="0.3">
      <c r="A12" s="104">
        <v>6</v>
      </c>
      <c r="B12" s="154" t="s">
        <v>12</v>
      </c>
      <c r="C12" s="155">
        <v>1.28</v>
      </c>
      <c r="D12" s="156">
        <v>1.1100000000000001</v>
      </c>
      <c r="E12" s="156">
        <v>0.87</v>
      </c>
      <c r="F12" s="105">
        <f t="shared" si="0"/>
        <v>1</v>
      </c>
      <c r="G12" s="97">
        <v>4054943.77</v>
      </c>
      <c r="H12" s="97">
        <v>918225.83</v>
      </c>
      <c r="I12" s="105">
        <f t="shared" si="1"/>
        <v>0</v>
      </c>
      <c r="J12" s="106">
        <f t="shared" si="2"/>
        <v>459112.91499999998</v>
      </c>
      <c r="K12" s="106"/>
      <c r="L12" s="107" t="str">
        <f t="shared" si="3"/>
        <v>0</v>
      </c>
      <c r="M12" s="111">
        <f t="shared" si="4"/>
        <v>1</v>
      </c>
      <c r="N12" s="107"/>
      <c r="O12" s="109"/>
      <c r="P12" s="111">
        <v>2</v>
      </c>
      <c r="Q12" s="104" t="str">
        <f t="shared" si="5"/>
        <v>1</v>
      </c>
      <c r="R12" s="104" t="str">
        <f t="shared" si="6"/>
        <v>0</v>
      </c>
      <c r="S12" s="104" t="str">
        <f t="shared" si="7"/>
        <v>0</v>
      </c>
      <c r="T12" s="104" t="str">
        <f t="shared" si="8"/>
        <v>0</v>
      </c>
      <c r="U12" s="104" t="str">
        <f t="shared" si="9"/>
        <v>0</v>
      </c>
      <c r="V12" s="104" t="str">
        <f t="shared" si="10"/>
        <v>0</v>
      </c>
      <c r="X12" s="104">
        <f t="shared" si="11"/>
        <v>1</v>
      </c>
      <c r="Z12" s="110">
        <f t="shared" si="12"/>
        <v>8.8321274299155803</v>
      </c>
    </row>
    <row r="13" spans="1:26" s="104" customFormat="1" ht="35.1" customHeight="1" thickBot="1" x14ac:dyDescent="0.3">
      <c r="A13" s="104">
        <v>11</v>
      </c>
      <c r="B13" s="154" t="s">
        <v>13</v>
      </c>
      <c r="C13" s="156">
        <v>1.88</v>
      </c>
      <c r="D13" s="156">
        <v>1.63</v>
      </c>
      <c r="E13" s="156">
        <v>1.17</v>
      </c>
      <c r="F13" s="105">
        <f t="shared" si="0"/>
        <v>0</v>
      </c>
      <c r="G13" s="97">
        <v>8840365.7799999993</v>
      </c>
      <c r="H13" s="97">
        <v>-439587.47</v>
      </c>
      <c r="I13" s="105">
        <f t="shared" si="1"/>
        <v>1</v>
      </c>
      <c r="J13" s="106">
        <f t="shared" si="2"/>
        <v>-219793.73499999999</v>
      </c>
      <c r="K13" s="106">
        <v>181</v>
      </c>
      <c r="L13" s="107" t="str">
        <f t="shared" si="3"/>
        <v>0</v>
      </c>
      <c r="M13" s="122">
        <f t="shared" si="4"/>
        <v>1</v>
      </c>
      <c r="N13" s="107"/>
      <c r="O13" s="109"/>
      <c r="P13" s="116">
        <v>4</v>
      </c>
      <c r="Q13" s="104" t="str">
        <f t="shared" si="5"/>
        <v>0</v>
      </c>
      <c r="R13" s="104" t="str">
        <f t="shared" si="6"/>
        <v>0</v>
      </c>
      <c r="S13" s="104" t="str">
        <f t="shared" si="7"/>
        <v>0</v>
      </c>
      <c r="T13" s="104" t="str">
        <f t="shared" si="8"/>
        <v>0</v>
      </c>
      <c r="U13" s="104" t="str">
        <f t="shared" si="9"/>
        <v>1</v>
      </c>
      <c r="V13" s="104" t="str">
        <f t="shared" si="10"/>
        <v>0</v>
      </c>
      <c r="X13" s="104">
        <f t="shared" si="11"/>
        <v>1</v>
      </c>
      <c r="Z13" s="110">
        <f t="shared" si="12"/>
        <v>-40.221190927029838</v>
      </c>
    </row>
    <row r="14" spans="1:26" s="104" customFormat="1" ht="35.1" customHeight="1" thickBot="1" x14ac:dyDescent="0.3">
      <c r="A14" s="104">
        <v>3</v>
      </c>
      <c r="B14" s="154" t="s">
        <v>5</v>
      </c>
      <c r="C14" s="156">
        <v>1.72</v>
      </c>
      <c r="D14" s="156">
        <v>1.41</v>
      </c>
      <c r="E14" s="156">
        <v>0.82</v>
      </c>
      <c r="F14" s="105">
        <f t="shared" si="0"/>
        <v>0</v>
      </c>
      <c r="G14" s="97">
        <v>58079099.390000001</v>
      </c>
      <c r="H14" s="97">
        <v>-12459900.470000001</v>
      </c>
      <c r="I14" s="105">
        <f t="shared" si="1"/>
        <v>1</v>
      </c>
      <c r="J14" s="106">
        <f t="shared" si="2"/>
        <v>-6229950.2350000003</v>
      </c>
      <c r="K14" s="106">
        <v>41.92</v>
      </c>
      <c r="L14" s="107" t="str">
        <f t="shared" si="3"/>
        <v>0</v>
      </c>
      <c r="M14" s="119">
        <f t="shared" si="4"/>
        <v>1</v>
      </c>
      <c r="N14" s="107"/>
      <c r="O14" s="109"/>
      <c r="P14" s="119">
        <v>1</v>
      </c>
      <c r="Q14" s="104" t="str">
        <f t="shared" si="5"/>
        <v>0</v>
      </c>
      <c r="R14" s="123" t="str">
        <f>IF(D14&lt;1,"1",IF(D14&gt;=1,"0"))</f>
        <v>0</v>
      </c>
      <c r="S14" s="104" t="str">
        <f t="shared" si="7"/>
        <v>0</v>
      </c>
      <c r="T14" s="104" t="str">
        <f t="shared" si="8"/>
        <v>0</v>
      </c>
      <c r="U14" s="104" t="str">
        <f t="shared" si="9"/>
        <v>1</v>
      </c>
      <c r="V14" s="104" t="str">
        <f t="shared" si="10"/>
        <v>0</v>
      </c>
      <c r="X14" s="104">
        <f t="shared" si="11"/>
        <v>1</v>
      </c>
      <c r="Z14" s="110">
        <f t="shared" si="12"/>
        <v>-9.3225623318321738</v>
      </c>
    </row>
    <row r="15" spans="1:26" s="104" customFormat="1" ht="35.1" customHeight="1" thickBot="1" x14ac:dyDescent="0.3">
      <c r="A15" s="104">
        <v>15</v>
      </c>
      <c r="B15" s="154" t="s">
        <v>15</v>
      </c>
      <c r="C15" s="156">
        <v>4.76</v>
      </c>
      <c r="D15" s="156">
        <v>4.5999999999999996</v>
      </c>
      <c r="E15" s="156">
        <v>4.4000000000000004</v>
      </c>
      <c r="F15" s="105">
        <f t="shared" si="0"/>
        <v>0</v>
      </c>
      <c r="G15" s="97">
        <v>119590271.34999999</v>
      </c>
      <c r="H15" s="97">
        <v>-3298764.98</v>
      </c>
      <c r="I15" s="105">
        <f t="shared" si="1"/>
        <v>1</v>
      </c>
      <c r="J15" s="106">
        <f t="shared" si="2"/>
        <v>-1649382.49</v>
      </c>
      <c r="K15" s="106">
        <v>326.27999999999997</v>
      </c>
      <c r="L15" s="107" t="str">
        <f t="shared" si="3"/>
        <v>0</v>
      </c>
      <c r="M15" s="114">
        <f t="shared" si="4"/>
        <v>1</v>
      </c>
      <c r="N15" s="107"/>
      <c r="O15" s="109"/>
      <c r="P15" s="116">
        <v>4</v>
      </c>
      <c r="Q15" s="104" t="str">
        <f t="shared" si="5"/>
        <v>0</v>
      </c>
      <c r="R15" s="104" t="str">
        <f t="shared" ref="R15:R20" si="13">IF(D15&lt;=1,"1",IF(D15&gt;1,"0"))</f>
        <v>0</v>
      </c>
      <c r="S15" s="104" t="str">
        <f t="shared" si="7"/>
        <v>0</v>
      </c>
      <c r="T15" s="104" t="str">
        <f t="shared" si="8"/>
        <v>0</v>
      </c>
      <c r="U15" s="104" t="str">
        <f t="shared" si="9"/>
        <v>1</v>
      </c>
      <c r="V15" s="104" t="str">
        <f t="shared" si="10"/>
        <v>0</v>
      </c>
      <c r="X15" s="104">
        <f t="shared" si="11"/>
        <v>1</v>
      </c>
      <c r="Z15" s="110">
        <f t="shared" si="12"/>
        <v>-72.50608762676994</v>
      </c>
    </row>
    <row r="16" spans="1:26" s="104" customFormat="1" ht="35.1" customHeight="1" thickBot="1" x14ac:dyDescent="0.3">
      <c r="A16" s="104">
        <v>12</v>
      </c>
      <c r="B16" s="154" t="s">
        <v>7</v>
      </c>
      <c r="C16" s="156">
        <v>1.72</v>
      </c>
      <c r="D16" s="156">
        <v>1.57</v>
      </c>
      <c r="E16" s="156">
        <v>1.28</v>
      </c>
      <c r="F16" s="105">
        <f t="shared" si="0"/>
        <v>0</v>
      </c>
      <c r="G16" s="97">
        <v>10875414.810000001</v>
      </c>
      <c r="H16" s="97">
        <v>-2679089.14</v>
      </c>
      <c r="I16" s="105">
        <f t="shared" si="1"/>
        <v>1</v>
      </c>
      <c r="J16" s="106">
        <f t="shared" si="2"/>
        <v>-1339544.57</v>
      </c>
      <c r="K16" s="106">
        <v>36.53</v>
      </c>
      <c r="L16" s="107" t="str">
        <f t="shared" si="3"/>
        <v>0</v>
      </c>
      <c r="M16" s="119">
        <f t="shared" si="4"/>
        <v>1</v>
      </c>
      <c r="N16" s="107"/>
      <c r="O16" s="113"/>
      <c r="P16" s="119">
        <v>1</v>
      </c>
      <c r="Q16" s="104" t="str">
        <f t="shared" si="5"/>
        <v>0</v>
      </c>
      <c r="R16" s="104" t="str">
        <f t="shared" si="13"/>
        <v>0</v>
      </c>
      <c r="S16" s="104" t="str">
        <f t="shared" si="7"/>
        <v>0</v>
      </c>
      <c r="T16" s="104" t="str">
        <f t="shared" si="8"/>
        <v>0</v>
      </c>
      <c r="U16" s="104" t="str">
        <f t="shared" si="9"/>
        <v>1</v>
      </c>
      <c r="V16" s="104" t="str">
        <f t="shared" si="10"/>
        <v>0</v>
      </c>
      <c r="X16" s="104">
        <f t="shared" si="11"/>
        <v>1</v>
      </c>
      <c r="Z16" s="110">
        <f t="shared" si="12"/>
        <v>-8.1187405432877835</v>
      </c>
    </row>
    <row r="17" spans="1:26" s="104" customFormat="1" ht="35.1" customHeight="1" thickBot="1" x14ac:dyDescent="0.3">
      <c r="A17" s="104">
        <v>13</v>
      </c>
      <c r="B17" s="154" t="s">
        <v>16</v>
      </c>
      <c r="C17" s="156">
        <v>2.9</v>
      </c>
      <c r="D17" s="156">
        <v>2.62</v>
      </c>
      <c r="E17" s="156">
        <v>2.34</v>
      </c>
      <c r="F17" s="105">
        <f t="shared" si="0"/>
        <v>0</v>
      </c>
      <c r="G17" s="97">
        <v>9042234.0800000001</v>
      </c>
      <c r="H17" s="97">
        <v>853629.43999999994</v>
      </c>
      <c r="I17" s="105">
        <f t="shared" si="1"/>
        <v>0</v>
      </c>
      <c r="J17" s="106">
        <f t="shared" si="2"/>
        <v>426814.71999999997</v>
      </c>
      <c r="K17" s="106"/>
      <c r="L17" s="107" t="str">
        <f t="shared" si="3"/>
        <v>0</v>
      </c>
      <c r="M17" s="115">
        <f t="shared" si="4"/>
        <v>0</v>
      </c>
      <c r="N17" s="112"/>
      <c r="O17" s="113"/>
      <c r="P17" s="119">
        <v>1</v>
      </c>
      <c r="Q17" s="104" t="str">
        <f t="shared" si="5"/>
        <v>0</v>
      </c>
      <c r="R17" s="104" t="str">
        <f t="shared" si="13"/>
        <v>0</v>
      </c>
      <c r="S17" s="104" t="str">
        <f t="shared" si="7"/>
        <v>0</v>
      </c>
      <c r="T17" s="104" t="str">
        <f t="shared" si="8"/>
        <v>0</v>
      </c>
      <c r="U17" s="104" t="str">
        <f t="shared" si="9"/>
        <v>0</v>
      </c>
      <c r="V17" s="104" t="str">
        <f t="shared" si="10"/>
        <v>0</v>
      </c>
      <c r="X17" s="104">
        <f t="shared" si="11"/>
        <v>0</v>
      </c>
      <c r="Z17" s="110">
        <f t="shared" si="12"/>
        <v>21.185384796475624</v>
      </c>
    </row>
    <row r="18" spans="1:26" s="104" customFormat="1" ht="35.1" customHeight="1" thickBot="1" x14ac:dyDescent="0.3">
      <c r="A18" s="104">
        <v>1</v>
      </c>
      <c r="B18" s="154" t="s">
        <v>10</v>
      </c>
      <c r="C18" s="156">
        <v>5.15</v>
      </c>
      <c r="D18" s="156">
        <v>4.7</v>
      </c>
      <c r="E18" s="156">
        <v>4.08</v>
      </c>
      <c r="F18" s="105">
        <f t="shared" si="0"/>
        <v>0</v>
      </c>
      <c r="G18" s="97">
        <v>78236945.329999998</v>
      </c>
      <c r="H18" s="97">
        <v>716651.67</v>
      </c>
      <c r="I18" s="105">
        <f t="shared" si="1"/>
        <v>0</v>
      </c>
      <c r="J18" s="106">
        <f t="shared" si="2"/>
        <v>358325.83500000002</v>
      </c>
      <c r="K18" s="106"/>
      <c r="L18" s="107" t="str">
        <f t="shared" si="3"/>
        <v>0</v>
      </c>
      <c r="M18" s="117">
        <f t="shared" si="4"/>
        <v>0</v>
      </c>
      <c r="N18" s="120"/>
      <c r="O18" s="113"/>
      <c r="P18" s="117">
        <v>0</v>
      </c>
      <c r="Q18" s="104" t="str">
        <f t="shared" si="5"/>
        <v>0</v>
      </c>
      <c r="R18" s="104" t="str">
        <f t="shared" si="13"/>
        <v>0</v>
      </c>
      <c r="S18" s="104" t="str">
        <f t="shared" si="7"/>
        <v>0</v>
      </c>
      <c r="T18" s="104" t="str">
        <f t="shared" si="8"/>
        <v>0</v>
      </c>
      <c r="U18" s="104" t="str">
        <f t="shared" si="9"/>
        <v>0</v>
      </c>
      <c r="V18" s="104" t="str">
        <f t="shared" si="10"/>
        <v>0</v>
      </c>
      <c r="X18" s="104">
        <f t="shared" si="11"/>
        <v>0</v>
      </c>
      <c r="Z18" s="110">
        <f t="shared" si="12"/>
        <v>218.34023028230715</v>
      </c>
    </row>
    <row r="19" spans="1:26" s="104" customFormat="1" ht="35.1" customHeight="1" thickBot="1" x14ac:dyDescent="0.3">
      <c r="A19" s="104">
        <v>8</v>
      </c>
      <c r="B19" s="154" t="s">
        <v>19</v>
      </c>
      <c r="C19" s="156">
        <v>1.53</v>
      </c>
      <c r="D19" s="156">
        <v>1.35</v>
      </c>
      <c r="E19" s="156">
        <v>1.05</v>
      </c>
      <c r="F19" s="105">
        <f t="shared" si="0"/>
        <v>0</v>
      </c>
      <c r="G19" s="97">
        <v>3698035.65</v>
      </c>
      <c r="H19" s="97">
        <v>3185846.26</v>
      </c>
      <c r="I19" s="105">
        <f t="shared" si="1"/>
        <v>0</v>
      </c>
      <c r="J19" s="106">
        <f t="shared" si="2"/>
        <v>1592923.13</v>
      </c>
      <c r="K19" s="106"/>
      <c r="L19" s="107" t="str">
        <f t="shared" si="3"/>
        <v>0</v>
      </c>
      <c r="M19" s="116">
        <f t="shared" si="4"/>
        <v>0</v>
      </c>
      <c r="N19" s="107"/>
      <c r="O19" s="109"/>
      <c r="P19" s="116">
        <v>4</v>
      </c>
      <c r="Q19" s="104" t="str">
        <f t="shared" si="5"/>
        <v>0</v>
      </c>
      <c r="R19" s="104" t="str">
        <f t="shared" si="13"/>
        <v>0</v>
      </c>
      <c r="S19" s="104" t="str">
        <f t="shared" si="7"/>
        <v>0</v>
      </c>
      <c r="T19" s="104" t="str">
        <f t="shared" si="8"/>
        <v>0</v>
      </c>
      <c r="U19" s="104" t="str">
        <f t="shared" si="9"/>
        <v>0</v>
      </c>
      <c r="V19" s="104" t="str">
        <f t="shared" si="10"/>
        <v>0</v>
      </c>
      <c r="X19" s="104">
        <f t="shared" si="11"/>
        <v>0</v>
      </c>
      <c r="Z19" s="110">
        <f t="shared" si="12"/>
        <v>2.3215405566996821</v>
      </c>
    </row>
    <row r="20" spans="1:26" s="104" customFormat="1" ht="35.1" customHeight="1" thickBot="1" x14ac:dyDescent="0.3">
      <c r="A20" s="104">
        <v>9</v>
      </c>
      <c r="B20" s="154" t="s">
        <v>4</v>
      </c>
      <c r="C20" s="156">
        <v>4.12</v>
      </c>
      <c r="D20" s="156">
        <v>3.96</v>
      </c>
      <c r="E20" s="156">
        <v>2.89</v>
      </c>
      <c r="F20" s="105">
        <f t="shared" si="0"/>
        <v>0</v>
      </c>
      <c r="G20" s="97">
        <v>566385923.28999996</v>
      </c>
      <c r="H20" s="97">
        <v>46874825.979999997</v>
      </c>
      <c r="I20" s="105">
        <f t="shared" si="1"/>
        <v>0</v>
      </c>
      <c r="J20" s="106">
        <f t="shared" si="2"/>
        <v>23437412.989999998</v>
      </c>
      <c r="K20" s="106"/>
      <c r="L20" s="107" t="str">
        <f t="shared" si="3"/>
        <v>0</v>
      </c>
      <c r="M20" s="114">
        <f t="shared" si="4"/>
        <v>0</v>
      </c>
      <c r="N20" s="107"/>
      <c r="O20" s="109"/>
      <c r="P20" s="119">
        <v>1</v>
      </c>
      <c r="Q20" s="104" t="str">
        <f t="shared" si="5"/>
        <v>0</v>
      </c>
      <c r="R20" s="104" t="str">
        <f t="shared" si="13"/>
        <v>0</v>
      </c>
      <c r="S20" s="104" t="str">
        <f t="shared" si="7"/>
        <v>0</v>
      </c>
      <c r="T20" s="104" t="str">
        <f t="shared" si="8"/>
        <v>0</v>
      </c>
      <c r="U20" s="104" t="str">
        <f t="shared" si="9"/>
        <v>0</v>
      </c>
      <c r="V20" s="104" t="str">
        <f t="shared" si="10"/>
        <v>0</v>
      </c>
      <c r="X20" s="104">
        <f t="shared" si="11"/>
        <v>0</v>
      </c>
      <c r="Z20" s="110">
        <f t="shared" si="12"/>
        <v>24.165889107797813</v>
      </c>
    </row>
    <row r="21" spans="1:26" ht="9" customHeight="1" x14ac:dyDescent="0.25">
      <c r="G21" s="124"/>
      <c r="H21" s="124"/>
      <c r="K21" s="125"/>
      <c r="L21" s="125"/>
      <c r="M21" s="125"/>
    </row>
    <row r="22" spans="1:26" ht="22.5" customHeight="1" x14ac:dyDescent="0.25">
      <c r="B22" s="126"/>
      <c r="C22" s="127"/>
      <c r="D22" s="127"/>
      <c r="E22" s="127"/>
      <c r="F22" s="127"/>
      <c r="G22" s="128"/>
      <c r="H22" s="128"/>
      <c r="I22" s="128"/>
      <c r="J22" s="129" t="s">
        <v>20</v>
      </c>
      <c r="K22" s="130"/>
      <c r="L22" s="130"/>
      <c r="M22" s="130"/>
    </row>
    <row r="23" spans="1:26" x14ac:dyDescent="0.25">
      <c r="B23" s="131" t="s">
        <v>21</v>
      </c>
      <c r="C23" s="128"/>
      <c r="D23" s="128"/>
      <c r="E23" s="128"/>
      <c r="F23" s="128"/>
      <c r="G23" s="128"/>
      <c r="H23" s="128"/>
      <c r="I23" s="128"/>
      <c r="J23" s="132" t="s">
        <v>22</v>
      </c>
      <c r="K23" s="192" t="s">
        <v>23</v>
      </c>
      <c r="L23" s="192"/>
      <c r="M23" s="192"/>
    </row>
    <row r="24" spans="1:26" x14ac:dyDescent="0.25">
      <c r="B24" s="131"/>
      <c r="C24" s="128"/>
      <c r="D24" s="128"/>
      <c r="E24" s="128"/>
      <c r="F24" s="128"/>
      <c r="G24" s="128"/>
      <c r="H24" s="128"/>
      <c r="I24" s="128"/>
      <c r="J24" s="133" t="s">
        <v>24</v>
      </c>
      <c r="K24" s="192"/>
      <c r="L24" s="192"/>
      <c r="M24" s="192"/>
    </row>
    <row r="25" spans="1:26" ht="26.25" customHeight="1" x14ac:dyDescent="0.25">
      <c r="B25" s="134" t="s">
        <v>25</v>
      </c>
      <c r="C25" s="128"/>
      <c r="D25" s="128"/>
      <c r="E25" s="128"/>
      <c r="F25" s="128"/>
      <c r="G25" s="128"/>
      <c r="H25" s="128"/>
      <c r="I25" s="128"/>
      <c r="J25" s="135" t="s">
        <v>88</v>
      </c>
      <c r="K25" s="192" t="s">
        <v>23</v>
      </c>
      <c r="L25" s="192"/>
      <c r="M25" s="192"/>
    </row>
    <row r="26" spans="1:26" x14ac:dyDescent="0.25">
      <c r="B26" s="131"/>
      <c r="C26" s="128"/>
      <c r="D26" s="128"/>
      <c r="E26" s="128"/>
      <c r="F26" s="128"/>
      <c r="G26" s="128"/>
      <c r="H26" s="128"/>
      <c r="I26" s="128"/>
      <c r="J26" s="133" t="s">
        <v>24</v>
      </c>
      <c r="K26" s="192"/>
      <c r="L26" s="192"/>
      <c r="M26" s="192"/>
    </row>
    <row r="27" spans="1:26" x14ac:dyDescent="0.25">
      <c r="B27" s="131" t="s">
        <v>26</v>
      </c>
      <c r="C27" s="128"/>
      <c r="D27" s="128"/>
      <c r="E27" s="128"/>
      <c r="F27" s="128"/>
      <c r="G27" s="128"/>
      <c r="H27" s="133" t="s">
        <v>27</v>
      </c>
      <c r="I27" s="136"/>
      <c r="J27" s="193" t="s">
        <v>23</v>
      </c>
      <c r="K27" s="193"/>
      <c r="L27" s="137"/>
      <c r="M27" s="137"/>
    </row>
    <row r="28" spans="1:26" x14ac:dyDescent="0.25">
      <c r="B28" s="138" t="s">
        <v>28</v>
      </c>
      <c r="C28" s="128"/>
      <c r="D28" s="128"/>
      <c r="E28" s="128"/>
      <c r="F28" s="128"/>
      <c r="G28" s="128"/>
      <c r="H28" s="139" t="s">
        <v>89</v>
      </c>
      <c r="I28" s="140"/>
      <c r="J28" s="141"/>
      <c r="K28" s="142"/>
      <c r="L28" s="142"/>
      <c r="M28" s="142"/>
    </row>
    <row r="29" spans="1:26" ht="11.25" customHeight="1" x14ac:dyDescent="0.25">
      <c r="H29" s="128"/>
      <c r="I29" s="128"/>
      <c r="J29" s="143"/>
      <c r="K29" s="144"/>
      <c r="L29" s="144"/>
      <c r="M29" s="144"/>
    </row>
    <row r="30" spans="1:26" ht="23.25" customHeight="1" x14ac:dyDescent="0.25">
      <c r="B30" s="143"/>
      <c r="C30" s="128"/>
      <c r="D30" s="128"/>
      <c r="E30" s="128"/>
      <c r="F30" s="128"/>
      <c r="G30" s="128"/>
      <c r="H30" s="128"/>
      <c r="I30" s="128"/>
      <c r="J30" s="132" t="s">
        <v>90</v>
      </c>
      <c r="K30" s="192" t="s">
        <v>23</v>
      </c>
      <c r="L30" s="192"/>
      <c r="M30" s="192"/>
    </row>
    <row r="31" spans="1:26" ht="21.75" customHeight="1" x14ac:dyDescent="0.25">
      <c r="B31" s="143"/>
      <c r="C31" s="128"/>
      <c r="D31" s="128"/>
      <c r="E31" s="128"/>
      <c r="F31" s="128"/>
      <c r="G31" s="128"/>
      <c r="H31" s="128"/>
      <c r="I31" s="128"/>
      <c r="J31" s="133" t="s">
        <v>24</v>
      </c>
      <c r="K31" s="192"/>
      <c r="L31" s="192"/>
      <c r="M31" s="192"/>
    </row>
    <row r="32" spans="1:26" x14ac:dyDescent="0.25">
      <c r="B32" s="145" t="s">
        <v>91</v>
      </c>
      <c r="C32" s="128"/>
      <c r="D32" s="128"/>
      <c r="E32" s="128"/>
      <c r="F32" s="128"/>
      <c r="G32" s="128"/>
      <c r="H32" s="146"/>
      <c r="I32" s="146"/>
      <c r="J32" s="143"/>
      <c r="K32" s="144"/>
      <c r="L32" s="144"/>
      <c r="M32" s="144"/>
    </row>
    <row r="33" spans="2:13" x14ac:dyDescent="0.25">
      <c r="B33" s="131" t="s">
        <v>29</v>
      </c>
      <c r="C33" s="128"/>
      <c r="D33" s="128"/>
      <c r="E33" s="128"/>
      <c r="F33" s="128"/>
      <c r="G33" s="128"/>
      <c r="H33" s="128"/>
      <c r="I33" s="128"/>
      <c r="J33" s="143"/>
      <c r="K33" s="144"/>
      <c r="L33" s="144"/>
      <c r="M33" s="144"/>
    </row>
    <row r="34" spans="2:13" x14ac:dyDescent="0.25">
      <c r="B34" s="145" t="s">
        <v>92</v>
      </c>
      <c r="C34" s="128"/>
      <c r="D34" s="128"/>
      <c r="E34" s="128"/>
      <c r="F34" s="128"/>
      <c r="G34" s="128"/>
      <c r="H34" s="128"/>
      <c r="I34" s="128"/>
      <c r="J34" s="143"/>
      <c r="K34" s="144"/>
      <c r="L34" s="144"/>
      <c r="M34" s="144"/>
    </row>
    <row r="35" spans="2:13" x14ac:dyDescent="0.25">
      <c r="B35" s="145" t="s">
        <v>93</v>
      </c>
      <c r="C35" s="128"/>
      <c r="D35" s="128"/>
      <c r="E35" s="128"/>
      <c r="F35" s="128"/>
      <c r="G35" s="128"/>
      <c r="H35" s="128"/>
      <c r="I35" s="128"/>
      <c r="J35" s="143"/>
      <c r="K35" s="144"/>
      <c r="L35" s="144"/>
      <c r="M35" s="144"/>
    </row>
    <row r="36" spans="2:13" x14ac:dyDescent="0.25">
      <c r="B36" s="145" t="s">
        <v>94</v>
      </c>
      <c r="C36" s="128"/>
      <c r="D36" s="131"/>
      <c r="E36" s="147"/>
      <c r="F36" s="147"/>
      <c r="G36" s="147"/>
      <c r="H36" s="147"/>
      <c r="I36" s="147"/>
      <c r="J36" s="148"/>
      <c r="K36" s="144"/>
      <c r="L36" s="144"/>
      <c r="M36" s="144"/>
    </row>
    <row r="37" spans="2:13" x14ac:dyDescent="0.25">
      <c r="B37" s="143"/>
      <c r="C37" s="128"/>
      <c r="D37" s="131" t="s">
        <v>30</v>
      </c>
      <c r="E37" s="128"/>
      <c r="F37" s="128"/>
      <c r="G37" s="128"/>
      <c r="H37" s="128"/>
      <c r="I37" s="128"/>
      <c r="J37" s="143"/>
      <c r="K37" s="144"/>
      <c r="L37" s="144"/>
      <c r="M37" s="144"/>
    </row>
    <row r="38" spans="2:13" x14ac:dyDescent="0.25">
      <c r="B38" s="143"/>
      <c r="C38" s="128"/>
      <c r="D38" s="131" t="s">
        <v>31</v>
      </c>
      <c r="E38" s="128"/>
      <c r="F38" s="128"/>
      <c r="G38" s="128"/>
      <c r="H38" s="128"/>
      <c r="I38" s="128"/>
      <c r="J38" s="143"/>
      <c r="K38" s="144"/>
      <c r="L38" s="144"/>
      <c r="M38" s="144"/>
    </row>
    <row r="39" spans="2:13" x14ac:dyDescent="0.25">
      <c r="B39" s="143"/>
      <c r="C39" s="128"/>
      <c r="D39" s="131" t="s">
        <v>32</v>
      </c>
      <c r="E39" s="128"/>
      <c r="F39" s="128"/>
      <c r="G39" s="128"/>
      <c r="H39" s="128"/>
      <c r="I39" s="128"/>
      <c r="J39" s="143"/>
      <c r="K39" s="144"/>
      <c r="L39" s="144"/>
      <c r="M39" s="144"/>
    </row>
    <row r="40" spans="2:13" x14ac:dyDescent="0.25">
      <c r="B40" s="98" t="s">
        <v>33</v>
      </c>
      <c r="C40" s="128"/>
      <c r="D40" s="128"/>
      <c r="E40" s="128"/>
      <c r="F40" s="128"/>
      <c r="G40" s="128"/>
      <c r="H40" s="128"/>
      <c r="I40" s="128"/>
      <c r="J40" s="143"/>
      <c r="K40" s="144"/>
      <c r="L40" s="144"/>
      <c r="M40" s="144"/>
    </row>
    <row r="41" spans="2:13" x14ac:dyDescent="0.25">
      <c r="B41" s="145" t="s">
        <v>95</v>
      </c>
      <c r="C41" s="128"/>
      <c r="D41" s="128"/>
      <c r="E41" s="128"/>
      <c r="F41" s="128"/>
      <c r="G41" s="128"/>
      <c r="H41" s="128"/>
      <c r="I41" s="128"/>
      <c r="J41" s="143"/>
      <c r="K41" s="144"/>
      <c r="L41" s="144"/>
      <c r="M41" s="144"/>
    </row>
    <row r="43" spans="2:13" x14ac:dyDescent="0.25">
      <c r="B43" s="149"/>
      <c r="C43" s="150"/>
      <c r="D43" s="150"/>
      <c r="E43" s="151"/>
      <c r="F43" s="151"/>
      <c r="G43" s="127"/>
      <c r="H43" s="152"/>
      <c r="I43" s="152"/>
      <c r="J43" s="152"/>
      <c r="K43" s="153"/>
      <c r="L43" s="153"/>
      <c r="M43" s="153"/>
    </row>
  </sheetData>
  <sortState ref="A5:Z20">
    <sortCondition descending="1" ref="M5:M20"/>
  </sortState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3">
      <colorScale>
        <cfvo type="min"/>
        <cfvo type="max"/>
        <color rgb="FFFCFCFF"/>
        <color rgb="FFF8696B"/>
      </colorScale>
    </cfRule>
  </conditionalFormatting>
  <conditionalFormatting sqref="G5:H20">
    <cfRule type="cellIs" dxfId="15" priority="2" operator="lessThan">
      <formula>0</formula>
    </cfRule>
  </conditionalFormatting>
  <conditionalFormatting sqref="J5:J20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1" zoomScale="50" zoomScaleNormal="50" workbookViewId="0">
      <selection activeCell="M11" sqref="M11"/>
    </sheetView>
  </sheetViews>
  <sheetFormatPr defaultRowHeight="18" x14ac:dyDescent="0.25"/>
  <cols>
    <col min="1" max="1" width="0" style="98" hidden="1" customWidth="1"/>
    <col min="2" max="2" width="23.375" style="98" customWidth="1"/>
    <col min="3" max="3" width="11.5" style="98" customWidth="1"/>
    <col min="4" max="4" width="8.125" style="98" customWidth="1"/>
    <col min="5" max="5" width="8.25" style="98" customWidth="1"/>
    <col min="6" max="6" width="11" style="98" customWidth="1"/>
    <col min="7" max="7" width="25.375" style="98" customWidth="1"/>
    <col min="8" max="8" width="23" style="98" customWidth="1"/>
    <col min="9" max="9" width="10.375" style="98" customWidth="1"/>
    <col min="10" max="10" width="21.5" style="98" customWidth="1"/>
    <col min="11" max="11" width="15.75" style="98" customWidth="1"/>
    <col min="12" max="12" width="11.75" style="98" customWidth="1"/>
    <col min="13" max="13" width="15.375" style="98" customWidth="1"/>
    <col min="14" max="14" width="11.5" style="98" hidden="1" customWidth="1"/>
    <col min="15" max="15" width="14.75" style="98" hidden="1" customWidth="1"/>
    <col min="16" max="16" width="13.75" style="98" hidden="1" customWidth="1"/>
    <col min="17" max="17" width="2.625" style="98" bestFit="1" customWidth="1"/>
    <col min="18" max="18" width="2.75" style="98" bestFit="1" customWidth="1"/>
    <col min="19" max="19" width="2.5" style="98" bestFit="1" customWidth="1"/>
    <col min="20" max="21" width="2.75" style="98" bestFit="1" customWidth="1"/>
    <col min="22" max="24" width="2.5" style="98" bestFit="1" customWidth="1"/>
    <col min="25" max="25" width="9" style="98" customWidth="1"/>
    <col min="26" max="26" width="14.375" style="98" bestFit="1" customWidth="1"/>
    <col min="27" max="16384" width="9" style="98"/>
  </cols>
  <sheetData>
    <row r="1" spans="1:26" ht="41.25" customHeight="1" thickBot="1" x14ac:dyDescent="0.3">
      <c r="B1" s="99" t="s">
        <v>36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6" ht="60.75" customHeight="1" thickBot="1" x14ac:dyDescent="0.3">
      <c r="B2" s="196" t="s">
        <v>0</v>
      </c>
      <c r="C2" s="197" t="s">
        <v>49</v>
      </c>
      <c r="D2" s="197"/>
      <c r="E2" s="197"/>
      <c r="F2" s="197"/>
      <c r="G2" s="198" t="s">
        <v>50</v>
      </c>
      <c r="H2" s="198"/>
      <c r="I2" s="198"/>
      <c r="J2" s="199" t="s">
        <v>51</v>
      </c>
      <c r="K2" s="199"/>
      <c r="L2" s="199"/>
      <c r="M2" s="200" t="s">
        <v>99</v>
      </c>
      <c r="N2" s="100"/>
      <c r="O2" s="205" t="s">
        <v>53</v>
      </c>
      <c r="Q2" s="101"/>
    </row>
    <row r="3" spans="1:26" ht="63" customHeight="1" thickBot="1" x14ac:dyDescent="0.3">
      <c r="B3" s="196"/>
      <c r="C3" s="206" t="s">
        <v>1</v>
      </c>
      <c r="D3" s="206" t="s">
        <v>2</v>
      </c>
      <c r="E3" s="206" t="s">
        <v>3</v>
      </c>
      <c r="F3" s="207" t="s">
        <v>54</v>
      </c>
      <c r="G3" s="201" t="s">
        <v>55</v>
      </c>
      <c r="H3" s="196" t="s">
        <v>56</v>
      </c>
      <c r="I3" s="202" t="s">
        <v>54</v>
      </c>
      <c r="J3" s="204" t="s">
        <v>57</v>
      </c>
      <c r="K3" s="196" t="s">
        <v>58</v>
      </c>
      <c r="L3" s="194" t="s">
        <v>54</v>
      </c>
      <c r="M3" s="200"/>
      <c r="N3" s="208" t="s">
        <v>39</v>
      </c>
      <c r="O3" s="205"/>
      <c r="Q3" s="101"/>
    </row>
    <row r="4" spans="1:26" ht="86.25" customHeight="1" thickBot="1" x14ac:dyDescent="0.3">
      <c r="B4" s="196"/>
      <c r="C4" s="206"/>
      <c r="D4" s="206"/>
      <c r="E4" s="206"/>
      <c r="F4" s="207"/>
      <c r="G4" s="201"/>
      <c r="H4" s="196"/>
      <c r="I4" s="203"/>
      <c r="J4" s="204"/>
      <c r="K4" s="196"/>
      <c r="L4" s="195"/>
      <c r="M4" s="200"/>
      <c r="N4" s="208"/>
      <c r="O4" s="205"/>
      <c r="Q4" s="102" t="s">
        <v>63</v>
      </c>
      <c r="R4" s="103" t="s">
        <v>64</v>
      </c>
      <c r="S4" s="103" t="s">
        <v>65</v>
      </c>
      <c r="T4" s="103" t="s">
        <v>66</v>
      </c>
      <c r="U4" s="103" t="s">
        <v>67</v>
      </c>
      <c r="V4" s="103" t="s">
        <v>68</v>
      </c>
      <c r="X4" s="98" t="s">
        <v>78</v>
      </c>
    </row>
    <row r="5" spans="1:26" s="104" customFormat="1" ht="35.1" customHeight="1" thickBot="1" x14ac:dyDescent="0.3">
      <c r="A5" s="104">
        <v>6</v>
      </c>
      <c r="B5" s="154" t="s">
        <v>11</v>
      </c>
      <c r="C5" s="97">
        <v>0.7</v>
      </c>
      <c r="D5" s="97">
        <v>0.51</v>
      </c>
      <c r="E5" s="97">
        <v>0.31</v>
      </c>
      <c r="F5" s="105">
        <f t="shared" ref="F5:F20" si="0">+Q5+R5+S5</f>
        <v>3</v>
      </c>
      <c r="G5" s="97">
        <v>-6626028.04</v>
      </c>
      <c r="H5" s="97">
        <v>-2686854.76</v>
      </c>
      <c r="I5" s="105">
        <f t="shared" ref="I5:I20" si="1">+T5+U5</f>
        <v>2</v>
      </c>
      <c r="J5" s="106">
        <f t="shared" ref="J5:J20" si="2">SUM(H5/3)</f>
        <v>-895618.2533333333</v>
      </c>
      <c r="K5" s="171">
        <v>0</v>
      </c>
      <c r="L5" s="107" t="str">
        <f t="shared" ref="L5:L20" si="3">+V5</f>
        <v>2</v>
      </c>
      <c r="M5" s="111">
        <f t="shared" ref="M5:M20" si="4">+X5</f>
        <v>7</v>
      </c>
      <c r="N5" s="107"/>
      <c r="O5" s="109"/>
      <c r="P5" s="111">
        <v>2</v>
      </c>
      <c r="Q5" s="104" t="str">
        <f t="shared" ref="Q5:Q20" si="5">IF(C5&lt;1.5,"1",IF(C5&gt;=1.5,"0"))</f>
        <v>1</v>
      </c>
      <c r="R5" s="104" t="str">
        <f>IF(D5&lt;=1,"1",IF(D5&gt;1,"0"))</f>
        <v>1</v>
      </c>
      <c r="S5" s="104" t="str">
        <f t="shared" ref="S5:S20" si="6">IF(E5&lt;0.8,"1",IF(E5&gt;=0.8,"0"))</f>
        <v>1</v>
      </c>
      <c r="T5" s="104" t="str">
        <f t="shared" ref="T5:T20" si="7">IF(G5&lt;0,"1",IF(G5&gt;=0,"0"))</f>
        <v>1</v>
      </c>
      <c r="U5" s="104" t="str">
        <f t="shared" ref="U5:U20" si="8">IF(H5&lt;0,"1",IF(H5&gt;=0,"0"))</f>
        <v>1</v>
      </c>
      <c r="V5" s="104" t="str">
        <f t="shared" ref="V5:V20" si="9">IF(K5="","0",IF(K5&lt;3,"2",IF(K5&lt;6,"1",IF(K5&gt;6.01,"0"))))</f>
        <v>2</v>
      </c>
      <c r="X5" s="104">
        <f t="shared" ref="X5:X20" si="10">+Q5+R5+S5+T5+U5+V5</f>
        <v>7</v>
      </c>
      <c r="Z5" s="110">
        <f t="shared" ref="Z5:Z20" si="11">G5/J5</f>
        <v>7.3982726628662281</v>
      </c>
    </row>
    <row r="6" spans="1:26" s="104" customFormat="1" ht="35.1" customHeight="1" thickBot="1" x14ac:dyDescent="0.3">
      <c r="A6" s="104">
        <v>3</v>
      </c>
      <c r="B6" s="154" t="s">
        <v>14</v>
      </c>
      <c r="C6" s="97">
        <v>0.75</v>
      </c>
      <c r="D6" s="97">
        <v>0.49</v>
      </c>
      <c r="E6" s="97">
        <v>0.16</v>
      </c>
      <c r="F6" s="105">
        <f t="shared" si="0"/>
        <v>3</v>
      </c>
      <c r="G6" s="97">
        <v>-2980026.75</v>
      </c>
      <c r="H6" s="97">
        <v>-1324424.92</v>
      </c>
      <c r="I6" s="105">
        <f t="shared" si="1"/>
        <v>2</v>
      </c>
      <c r="J6" s="106">
        <f t="shared" si="2"/>
        <v>-441474.97333333333</v>
      </c>
      <c r="K6" s="106">
        <v>0</v>
      </c>
      <c r="L6" s="107" t="str">
        <f t="shared" si="3"/>
        <v>2</v>
      </c>
      <c r="M6" s="114">
        <f t="shared" si="4"/>
        <v>7</v>
      </c>
      <c r="N6" s="107"/>
      <c r="O6" s="109"/>
      <c r="P6" s="114">
        <v>1</v>
      </c>
      <c r="Q6" s="104" t="str">
        <f t="shared" si="5"/>
        <v>1</v>
      </c>
      <c r="R6" s="123" t="str">
        <f>IF(D6&lt;1,"1",IF(D6&gt;=1,"0"))</f>
        <v>1</v>
      </c>
      <c r="S6" s="104" t="str">
        <f t="shared" si="6"/>
        <v>1</v>
      </c>
      <c r="T6" s="104" t="str">
        <f t="shared" si="7"/>
        <v>1</v>
      </c>
      <c r="U6" s="104" t="str">
        <f t="shared" si="8"/>
        <v>1</v>
      </c>
      <c r="V6" s="104" t="str">
        <f t="shared" si="9"/>
        <v>2</v>
      </c>
      <c r="X6" s="104">
        <f t="shared" si="10"/>
        <v>7</v>
      </c>
      <c r="Z6" s="110">
        <f t="shared" si="11"/>
        <v>6.7501600996755631</v>
      </c>
    </row>
    <row r="7" spans="1:26" s="104" customFormat="1" ht="35.1" customHeight="1" thickBot="1" x14ac:dyDescent="0.3">
      <c r="A7" s="104">
        <v>12</v>
      </c>
      <c r="B7" s="154" t="s">
        <v>18</v>
      </c>
      <c r="C7" s="97">
        <v>0.84</v>
      </c>
      <c r="D7" s="97">
        <v>0.69</v>
      </c>
      <c r="E7" s="97">
        <v>0.54</v>
      </c>
      <c r="F7" s="105">
        <f t="shared" si="0"/>
        <v>3</v>
      </c>
      <c r="G7" s="97">
        <v>-2210886.08</v>
      </c>
      <c r="H7" s="97">
        <v>2176501.7599999998</v>
      </c>
      <c r="I7" s="105">
        <f t="shared" si="1"/>
        <v>1</v>
      </c>
      <c r="J7" s="106">
        <f t="shared" si="2"/>
        <v>725500.58666666655</v>
      </c>
      <c r="K7" s="106"/>
      <c r="L7" s="107" t="str">
        <f t="shared" si="3"/>
        <v>0</v>
      </c>
      <c r="M7" s="119">
        <f t="shared" si="4"/>
        <v>4</v>
      </c>
      <c r="N7" s="107"/>
      <c r="O7" s="113"/>
      <c r="P7" s="114">
        <v>1</v>
      </c>
      <c r="Q7" s="104" t="str">
        <f t="shared" si="5"/>
        <v>1</v>
      </c>
      <c r="R7" s="104" t="str">
        <f t="shared" ref="R7:R20" si="12">IF(D7&lt;=1,"1",IF(D7&gt;1,"0"))</f>
        <v>1</v>
      </c>
      <c r="S7" s="104" t="str">
        <f t="shared" si="6"/>
        <v>1</v>
      </c>
      <c r="T7" s="104" t="str">
        <f t="shared" si="7"/>
        <v>1</v>
      </c>
      <c r="U7" s="104" t="str">
        <f t="shared" si="8"/>
        <v>0</v>
      </c>
      <c r="V7" s="104" t="str">
        <f t="shared" si="9"/>
        <v>0</v>
      </c>
      <c r="X7" s="104">
        <f t="shared" si="10"/>
        <v>4</v>
      </c>
      <c r="Z7" s="110">
        <f t="shared" si="11"/>
        <v>-3.0473939244597723</v>
      </c>
    </row>
    <row r="8" spans="1:26" s="104" customFormat="1" ht="35.1" customHeight="1" thickBot="1" x14ac:dyDescent="0.3">
      <c r="A8" s="104">
        <v>13</v>
      </c>
      <c r="B8" s="154" t="s">
        <v>5</v>
      </c>
      <c r="C8" s="97">
        <v>1.78</v>
      </c>
      <c r="D8" s="97">
        <v>1.45</v>
      </c>
      <c r="E8" s="97">
        <v>0.78</v>
      </c>
      <c r="F8" s="105">
        <f t="shared" si="0"/>
        <v>1</v>
      </c>
      <c r="G8" s="97">
        <v>57149687.530000001</v>
      </c>
      <c r="H8" s="97">
        <v>-7794946.6799999997</v>
      </c>
      <c r="I8" s="105">
        <f t="shared" si="1"/>
        <v>1</v>
      </c>
      <c r="J8" s="106">
        <f t="shared" si="2"/>
        <v>-2598315.56</v>
      </c>
      <c r="K8" s="106">
        <v>65.98</v>
      </c>
      <c r="L8" s="107" t="str">
        <f t="shared" si="3"/>
        <v>0</v>
      </c>
      <c r="M8" s="115">
        <f t="shared" si="4"/>
        <v>2</v>
      </c>
      <c r="N8" s="112"/>
      <c r="O8" s="113"/>
      <c r="P8" s="119">
        <v>1</v>
      </c>
      <c r="Q8" s="104" t="str">
        <f t="shared" si="5"/>
        <v>0</v>
      </c>
      <c r="R8" s="104" t="str">
        <f t="shared" si="12"/>
        <v>0</v>
      </c>
      <c r="S8" s="104" t="str">
        <f t="shared" si="6"/>
        <v>1</v>
      </c>
      <c r="T8" s="104" t="str">
        <f t="shared" si="7"/>
        <v>0</v>
      </c>
      <c r="U8" s="104" t="str">
        <f t="shared" si="8"/>
        <v>1</v>
      </c>
      <c r="V8" s="104" t="str">
        <f t="shared" si="9"/>
        <v>0</v>
      </c>
      <c r="X8" s="104">
        <f t="shared" si="10"/>
        <v>2</v>
      </c>
      <c r="Z8" s="110">
        <f t="shared" si="11"/>
        <v>-21.994898698909381</v>
      </c>
    </row>
    <row r="9" spans="1:26" s="104" customFormat="1" ht="35.1" customHeight="1" thickBot="1" x14ac:dyDescent="0.3">
      <c r="A9" s="104">
        <v>4</v>
      </c>
      <c r="B9" s="154" t="s">
        <v>6</v>
      </c>
      <c r="C9" s="97">
        <v>1.1399999999999999</v>
      </c>
      <c r="D9" s="97">
        <v>1.05</v>
      </c>
      <c r="E9" s="97">
        <v>0.81</v>
      </c>
      <c r="F9" s="105">
        <f t="shared" si="0"/>
        <v>1</v>
      </c>
      <c r="G9" s="118">
        <v>2991664.22</v>
      </c>
      <c r="H9" s="118">
        <v>-2055686.78</v>
      </c>
      <c r="I9" s="105">
        <f t="shared" si="1"/>
        <v>1</v>
      </c>
      <c r="J9" s="106">
        <f t="shared" si="2"/>
        <v>-685228.92666666664</v>
      </c>
      <c r="K9" s="106">
        <v>13.1</v>
      </c>
      <c r="L9" s="107" t="str">
        <f t="shared" si="3"/>
        <v>0</v>
      </c>
      <c r="M9" s="115">
        <f t="shared" si="4"/>
        <v>2</v>
      </c>
      <c r="N9" s="107"/>
      <c r="O9" s="109"/>
      <c r="P9" s="111">
        <v>2</v>
      </c>
      <c r="Q9" s="104" t="str">
        <f t="shared" si="5"/>
        <v>1</v>
      </c>
      <c r="R9" s="104" t="str">
        <f t="shared" si="12"/>
        <v>0</v>
      </c>
      <c r="S9" s="104" t="str">
        <f t="shared" si="6"/>
        <v>0</v>
      </c>
      <c r="T9" s="104" t="str">
        <f t="shared" si="7"/>
        <v>0</v>
      </c>
      <c r="U9" s="104" t="str">
        <f t="shared" si="8"/>
        <v>1</v>
      </c>
      <c r="V9" s="104" t="str">
        <f t="shared" si="9"/>
        <v>0</v>
      </c>
      <c r="X9" s="104">
        <f t="shared" si="10"/>
        <v>2</v>
      </c>
      <c r="Z9" s="110">
        <f t="shared" si="11"/>
        <v>-4.3659339289033134</v>
      </c>
    </row>
    <row r="10" spans="1:26" s="104" customFormat="1" ht="35.1" customHeight="1" thickBot="1" x14ac:dyDescent="0.3">
      <c r="A10" s="104">
        <v>1</v>
      </c>
      <c r="B10" s="154" t="s">
        <v>9</v>
      </c>
      <c r="C10" s="97">
        <v>1.1299999999999999</v>
      </c>
      <c r="D10" s="97">
        <v>0.97</v>
      </c>
      <c r="E10" s="97">
        <v>0.83</v>
      </c>
      <c r="F10" s="105">
        <f t="shared" si="0"/>
        <v>2</v>
      </c>
      <c r="G10" s="97">
        <v>2075467.16</v>
      </c>
      <c r="H10" s="97">
        <v>1859822.79</v>
      </c>
      <c r="I10" s="105">
        <f t="shared" si="1"/>
        <v>0</v>
      </c>
      <c r="J10" s="106">
        <f t="shared" si="2"/>
        <v>619940.93000000005</v>
      </c>
      <c r="K10" s="106"/>
      <c r="L10" s="107" t="str">
        <f t="shared" si="3"/>
        <v>0</v>
      </c>
      <c r="M10" s="117">
        <f t="shared" si="4"/>
        <v>2</v>
      </c>
      <c r="N10" s="120"/>
      <c r="O10" s="113"/>
      <c r="P10" s="117">
        <v>0</v>
      </c>
      <c r="Q10" s="104" t="str">
        <f t="shared" si="5"/>
        <v>1</v>
      </c>
      <c r="R10" s="104" t="str">
        <f t="shared" si="12"/>
        <v>1</v>
      </c>
      <c r="S10" s="104" t="str">
        <f t="shared" si="6"/>
        <v>0</v>
      </c>
      <c r="T10" s="104" t="str">
        <f t="shared" si="7"/>
        <v>0</v>
      </c>
      <c r="U10" s="104" t="str">
        <f t="shared" si="8"/>
        <v>0</v>
      </c>
      <c r="V10" s="104" t="str">
        <f t="shared" si="9"/>
        <v>0</v>
      </c>
      <c r="X10" s="104">
        <f t="shared" si="10"/>
        <v>2</v>
      </c>
      <c r="Z10" s="110">
        <f t="shared" si="11"/>
        <v>3.3478466408081813</v>
      </c>
    </row>
    <row r="11" spans="1:26" s="104" customFormat="1" ht="35.1" customHeight="1" thickBot="1" x14ac:dyDescent="0.3">
      <c r="A11" s="104">
        <v>15</v>
      </c>
      <c r="B11" s="154" t="s">
        <v>17</v>
      </c>
      <c r="C11" s="97">
        <v>1.25</v>
      </c>
      <c r="D11" s="97">
        <v>1.0900000000000001</v>
      </c>
      <c r="E11" s="97">
        <v>0.48</v>
      </c>
      <c r="F11" s="105">
        <f t="shared" si="0"/>
        <v>2</v>
      </c>
      <c r="G11" s="97">
        <v>3687445.38</v>
      </c>
      <c r="H11" s="97">
        <v>10726.84</v>
      </c>
      <c r="I11" s="105">
        <f t="shared" si="1"/>
        <v>0</v>
      </c>
      <c r="J11" s="106">
        <f t="shared" si="2"/>
        <v>3575.6133333333332</v>
      </c>
      <c r="K11" s="106"/>
      <c r="L11" s="107" t="str">
        <f t="shared" si="3"/>
        <v>0</v>
      </c>
      <c r="M11" s="114">
        <f t="shared" si="4"/>
        <v>2</v>
      </c>
      <c r="N11" s="107"/>
      <c r="O11" s="109"/>
      <c r="P11" s="116">
        <v>4</v>
      </c>
      <c r="Q11" s="104" t="str">
        <f t="shared" si="5"/>
        <v>1</v>
      </c>
      <c r="R11" s="104" t="str">
        <f t="shared" si="12"/>
        <v>0</v>
      </c>
      <c r="S11" s="104" t="str">
        <f t="shared" si="6"/>
        <v>1</v>
      </c>
      <c r="T11" s="104" t="str">
        <f t="shared" si="7"/>
        <v>0</v>
      </c>
      <c r="U11" s="104" t="str">
        <f t="shared" si="8"/>
        <v>0</v>
      </c>
      <c r="V11" s="104" t="str">
        <f t="shared" si="9"/>
        <v>0</v>
      </c>
      <c r="X11" s="104">
        <f t="shared" si="10"/>
        <v>2</v>
      </c>
      <c r="Z11" s="110">
        <f t="shared" si="11"/>
        <v>1031.2763255534715</v>
      </c>
    </row>
    <row r="12" spans="1:26" s="104" customFormat="1" ht="35.1" customHeight="1" thickBot="1" x14ac:dyDescent="0.3">
      <c r="A12" s="104">
        <v>2</v>
      </c>
      <c r="B12" s="154" t="s">
        <v>7</v>
      </c>
      <c r="C12" s="97">
        <v>1.56</v>
      </c>
      <c r="D12" s="97">
        <v>1.41</v>
      </c>
      <c r="E12" s="97">
        <v>1.1499999999999999</v>
      </c>
      <c r="F12" s="105">
        <f t="shared" si="0"/>
        <v>0</v>
      </c>
      <c r="G12" s="97">
        <v>9413420.0099999998</v>
      </c>
      <c r="H12" s="97">
        <v>-2426632.06</v>
      </c>
      <c r="I12" s="105">
        <f t="shared" si="1"/>
        <v>1</v>
      </c>
      <c r="J12" s="106">
        <f t="shared" si="2"/>
        <v>-808877.35333333339</v>
      </c>
      <c r="K12" s="106">
        <v>34.909999999999997</v>
      </c>
      <c r="L12" s="107" t="str">
        <f t="shared" si="3"/>
        <v>0</v>
      </c>
      <c r="M12" s="121">
        <f t="shared" si="4"/>
        <v>1</v>
      </c>
      <c r="N12" s="107"/>
      <c r="O12" s="109"/>
      <c r="P12" s="120">
        <v>0</v>
      </c>
      <c r="Q12" s="104" t="str">
        <f t="shared" si="5"/>
        <v>0</v>
      </c>
      <c r="R12" s="104" t="str">
        <f t="shared" si="12"/>
        <v>0</v>
      </c>
      <c r="S12" s="104" t="str">
        <f t="shared" si="6"/>
        <v>0</v>
      </c>
      <c r="T12" s="104" t="str">
        <f t="shared" si="7"/>
        <v>0</v>
      </c>
      <c r="U12" s="104" t="str">
        <f t="shared" si="8"/>
        <v>1</v>
      </c>
      <c r="V12" s="104" t="str">
        <f t="shared" si="9"/>
        <v>0</v>
      </c>
      <c r="X12" s="104">
        <f t="shared" si="10"/>
        <v>1</v>
      </c>
      <c r="Z12" s="110">
        <f t="shared" si="11"/>
        <v>-11.637635756778058</v>
      </c>
    </row>
    <row r="13" spans="1:26" s="104" customFormat="1" ht="35.1" customHeight="1" thickBot="1" x14ac:dyDescent="0.3">
      <c r="A13" s="104">
        <v>5</v>
      </c>
      <c r="B13" s="154" t="s">
        <v>8</v>
      </c>
      <c r="C13" s="97">
        <v>2.56</v>
      </c>
      <c r="D13" s="97">
        <v>2.27</v>
      </c>
      <c r="E13" s="97">
        <v>1.68</v>
      </c>
      <c r="F13" s="105">
        <f t="shared" si="0"/>
        <v>0</v>
      </c>
      <c r="G13" s="97">
        <v>15949058.82</v>
      </c>
      <c r="H13" s="97">
        <v>-1246977.2</v>
      </c>
      <c r="I13" s="105">
        <f t="shared" si="1"/>
        <v>1</v>
      </c>
      <c r="J13" s="106">
        <f t="shared" si="2"/>
        <v>-415659.06666666665</v>
      </c>
      <c r="K13" s="106">
        <v>115.11</v>
      </c>
      <c r="L13" s="107" t="str">
        <f t="shared" si="3"/>
        <v>0</v>
      </c>
      <c r="M13" s="119">
        <f t="shared" si="4"/>
        <v>1</v>
      </c>
      <c r="N13" s="107"/>
      <c r="O13" s="109"/>
      <c r="P13" s="119">
        <v>1</v>
      </c>
      <c r="Q13" s="104" t="str">
        <f t="shared" si="5"/>
        <v>0</v>
      </c>
      <c r="R13" s="104" t="str">
        <f t="shared" si="12"/>
        <v>0</v>
      </c>
      <c r="S13" s="104" t="str">
        <f t="shared" si="6"/>
        <v>0</v>
      </c>
      <c r="T13" s="104" t="str">
        <f t="shared" si="7"/>
        <v>0</v>
      </c>
      <c r="U13" s="104" t="str">
        <f t="shared" si="8"/>
        <v>1</v>
      </c>
      <c r="V13" s="104" t="str">
        <f t="shared" si="9"/>
        <v>0</v>
      </c>
      <c r="X13" s="104">
        <f t="shared" si="10"/>
        <v>1</v>
      </c>
      <c r="Z13" s="110">
        <f t="shared" si="11"/>
        <v>-38.370530319239201</v>
      </c>
    </row>
    <row r="14" spans="1:26" s="104" customFormat="1" ht="35.1" customHeight="1" thickBot="1" x14ac:dyDescent="0.3">
      <c r="A14" s="104">
        <v>11</v>
      </c>
      <c r="B14" s="154" t="s">
        <v>12</v>
      </c>
      <c r="C14" s="97">
        <v>1.33</v>
      </c>
      <c r="D14" s="97">
        <v>1.1000000000000001</v>
      </c>
      <c r="E14" s="97">
        <v>0.84</v>
      </c>
      <c r="F14" s="105">
        <f t="shared" si="0"/>
        <v>1</v>
      </c>
      <c r="G14" s="97">
        <v>4417121.6900000004</v>
      </c>
      <c r="H14" s="97">
        <v>986239.04</v>
      </c>
      <c r="I14" s="105">
        <f t="shared" si="1"/>
        <v>0</v>
      </c>
      <c r="J14" s="106">
        <f t="shared" si="2"/>
        <v>328746.34666666668</v>
      </c>
      <c r="K14" s="106"/>
      <c r="L14" s="107" t="str">
        <f t="shared" si="3"/>
        <v>0</v>
      </c>
      <c r="M14" s="122">
        <f t="shared" si="4"/>
        <v>1</v>
      </c>
      <c r="N14" s="107"/>
      <c r="O14" s="109"/>
      <c r="P14" s="116">
        <v>4</v>
      </c>
      <c r="Q14" s="104" t="str">
        <f t="shared" si="5"/>
        <v>1</v>
      </c>
      <c r="R14" s="104" t="str">
        <f t="shared" si="12"/>
        <v>0</v>
      </c>
      <c r="S14" s="104" t="str">
        <f t="shared" si="6"/>
        <v>0</v>
      </c>
      <c r="T14" s="104" t="str">
        <f t="shared" si="7"/>
        <v>0</v>
      </c>
      <c r="U14" s="104" t="str">
        <f t="shared" si="8"/>
        <v>0</v>
      </c>
      <c r="V14" s="104" t="str">
        <f t="shared" si="9"/>
        <v>0</v>
      </c>
      <c r="X14" s="104">
        <f t="shared" si="10"/>
        <v>1</v>
      </c>
      <c r="Z14" s="110">
        <f t="shared" si="11"/>
        <v>13.436260919056704</v>
      </c>
    </row>
    <row r="15" spans="1:26" s="104" customFormat="1" ht="35.1" customHeight="1" thickBot="1" x14ac:dyDescent="0.3">
      <c r="A15" s="104">
        <v>10</v>
      </c>
      <c r="B15" s="154" t="s">
        <v>13</v>
      </c>
      <c r="C15" s="97">
        <v>1.5</v>
      </c>
      <c r="D15" s="97">
        <v>1.31</v>
      </c>
      <c r="E15" s="97">
        <v>0.9</v>
      </c>
      <c r="F15" s="105">
        <f t="shared" si="0"/>
        <v>0</v>
      </c>
      <c r="G15" s="97">
        <v>5941085.9000000004</v>
      </c>
      <c r="H15" s="97">
        <v>-1749276.57</v>
      </c>
      <c r="I15" s="105">
        <f t="shared" si="1"/>
        <v>1</v>
      </c>
      <c r="J15" s="106">
        <f t="shared" si="2"/>
        <v>-583092.19000000006</v>
      </c>
      <c r="K15" s="106">
        <v>30.57</v>
      </c>
      <c r="L15" s="107" t="str">
        <f t="shared" si="3"/>
        <v>0</v>
      </c>
      <c r="M15" s="111">
        <f t="shared" si="4"/>
        <v>1</v>
      </c>
      <c r="N15" s="107"/>
      <c r="O15" s="113"/>
      <c r="P15" s="119">
        <v>1</v>
      </c>
      <c r="Q15" s="104" t="str">
        <f t="shared" si="5"/>
        <v>0</v>
      </c>
      <c r="R15" s="104" t="str">
        <f t="shared" si="12"/>
        <v>0</v>
      </c>
      <c r="S15" s="104" t="str">
        <f t="shared" si="6"/>
        <v>0</v>
      </c>
      <c r="T15" s="104" t="str">
        <f t="shared" si="7"/>
        <v>0</v>
      </c>
      <c r="U15" s="104" t="str">
        <f t="shared" si="8"/>
        <v>1</v>
      </c>
      <c r="V15" s="104" t="str">
        <f t="shared" si="9"/>
        <v>0</v>
      </c>
      <c r="X15" s="104">
        <f t="shared" si="10"/>
        <v>1</v>
      </c>
      <c r="Z15" s="110">
        <f t="shared" si="11"/>
        <v>-10.188930673209668</v>
      </c>
    </row>
    <row r="16" spans="1:26" s="104" customFormat="1" ht="35.1" customHeight="1" thickBot="1" x14ac:dyDescent="0.3">
      <c r="A16" s="104">
        <v>9</v>
      </c>
      <c r="B16" s="154" t="s">
        <v>15</v>
      </c>
      <c r="C16" s="97">
        <v>5.28</v>
      </c>
      <c r="D16" s="97">
        <v>5.05</v>
      </c>
      <c r="E16" s="97">
        <v>4.82</v>
      </c>
      <c r="F16" s="105">
        <f t="shared" si="0"/>
        <v>0</v>
      </c>
      <c r="G16" s="97">
        <v>112988069.13</v>
      </c>
      <c r="H16" s="97">
        <v>-2969086.43</v>
      </c>
      <c r="I16" s="105">
        <f t="shared" si="1"/>
        <v>1</v>
      </c>
      <c r="J16" s="106">
        <f t="shared" si="2"/>
        <v>-989695.47666666668</v>
      </c>
      <c r="K16" s="106">
        <v>342.49</v>
      </c>
      <c r="L16" s="107" t="str">
        <f t="shared" si="3"/>
        <v>0</v>
      </c>
      <c r="M16" s="119">
        <f t="shared" si="4"/>
        <v>1</v>
      </c>
      <c r="N16" s="107"/>
      <c r="O16" s="109"/>
      <c r="P16" s="119">
        <v>1</v>
      </c>
      <c r="Q16" s="104" t="str">
        <f t="shared" si="5"/>
        <v>0</v>
      </c>
      <c r="R16" s="104" t="str">
        <f t="shared" si="12"/>
        <v>0</v>
      </c>
      <c r="S16" s="104" t="str">
        <f t="shared" si="6"/>
        <v>0</v>
      </c>
      <c r="T16" s="104" t="str">
        <f t="shared" si="7"/>
        <v>0</v>
      </c>
      <c r="U16" s="104" t="str">
        <f t="shared" si="8"/>
        <v>1</v>
      </c>
      <c r="V16" s="104" t="str">
        <f t="shared" si="9"/>
        <v>0</v>
      </c>
      <c r="X16" s="104">
        <f t="shared" si="10"/>
        <v>1</v>
      </c>
      <c r="Z16" s="110">
        <f t="shared" si="11"/>
        <v>-114.16447967464524</v>
      </c>
    </row>
    <row r="17" spans="1:26" s="104" customFormat="1" ht="35.1" customHeight="1" thickBot="1" x14ac:dyDescent="0.3">
      <c r="A17" s="104">
        <v>7</v>
      </c>
      <c r="B17" s="154" t="s">
        <v>19</v>
      </c>
      <c r="C17" s="97">
        <v>1.41</v>
      </c>
      <c r="D17" s="97">
        <v>1.2</v>
      </c>
      <c r="E17" s="97">
        <v>0.94</v>
      </c>
      <c r="F17" s="105">
        <f t="shared" si="0"/>
        <v>1</v>
      </c>
      <c r="G17" s="97">
        <v>2917024.45</v>
      </c>
      <c r="H17" s="97">
        <v>2709414.05</v>
      </c>
      <c r="I17" s="105">
        <f t="shared" si="1"/>
        <v>0</v>
      </c>
      <c r="J17" s="106">
        <f t="shared" si="2"/>
        <v>903138.0166666666</v>
      </c>
      <c r="K17" s="106"/>
      <c r="L17" s="107" t="str">
        <f t="shared" si="3"/>
        <v>0</v>
      </c>
      <c r="M17" s="117">
        <f t="shared" si="4"/>
        <v>1</v>
      </c>
      <c r="N17" s="120"/>
      <c r="O17" s="113"/>
      <c r="P17" s="117">
        <v>0</v>
      </c>
      <c r="Q17" s="104" t="str">
        <f t="shared" si="5"/>
        <v>1</v>
      </c>
      <c r="R17" s="104" t="str">
        <f t="shared" si="12"/>
        <v>0</v>
      </c>
      <c r="S17" s="104" t="str">
        <f t="shared" si="6"/>
        <v>0</v>
      </c>
      <c r="T17" s="104" t="str">
        <f t="shared" si="7"/>
        <v>0</v>
      </c>
      <c r="U17" s="104" t="str">
        <f t="shared" si="8"/>
        <v>0</v>
      </c>
      <c r="V17" s="104" t="str">
        <f t="shared" si="9"/>
        <v>0</v>
      </c>
      <c r="X17" s="104">
        <f t="shared" si="10"/>
        <v>1</v>
      </c>
      <c r="Z17" s="110">
        <f t="shared" si="11"/>
        <v>3.2298767144874003</v>
      </c>
    </row>
    <row r="18" spans="1:26" s="104" customFormat="1" ht="35.1" customHeight="1" thickBot="1" x14ac:dyDescent="0.3">
      <c r="A18" s="104">
        <v>14</v>
      </c>
      <c r="B18" s="154" t="s">
        <v>4</v>
      </c>
      <c r="C18" s="97">
        <v>4.57</v>
      </c>
      <c r="D18" s="97">
        <v>4.3899999999999997</v>
      </c>
      <c r="E18" s="97">
        <v>3.15</v>
      </c>
      <c r="F18" s="105">
        <f t="shared" si="0"/>
        <v>0</v>
      </c>
      <c r="G18" s="97">
        <v>581409982.63</v>
      </c>
      <c r="H18" s="97">
        <v>68006398.430000007</v>
      </c>
      <c r="I18" s="105">
        <f t="shared" si="1"/>
        <v>0</v>
      </c>
      <c r="J18" s="106">
        <f t="shared" si="2"/>
        <v>22668799.47666667</v>
      </c>
      <c r="K18" s="172"/>
      <c r="L18" s="107" t="str">
        <f t="shared" si="3"/>
        <v>0</v>
      </c>
      <c r="M18" s="173">
        <f t="shared" si="4"/>
        <v>0</v>
      </c>
      <c r="N18" s="107"/>
      <c r="O18" s="109"/>
      <c r="P18" s="173">
        <v>5</v>
      </c>
      <c r="Q18" s="104" t="str">
        <f t="shared" si="5"/>
        <v>0</v>
      </c>
      <c r="R18" s="104" t="str">
        <f t="shared" si="12"/>
        <v>0</v>
      </c>
      <c r="S18" s="104" t="str">
        <f t="shared" si="6"/>
        <v>0</v>
      </c>
      <c r="T18" s="104" t="str">
        <f t="shared" si="7"/>
        <v>0</v>
      </c>
      <c r="U18" s="104" t="str">
        <f t="shared" si="8"/>
        <v>0</v>
      </c>
      <c r="V18" s="104" t="str">
        <f t="shared" si="9"/>
        <v>0</v>
      </c>
      <c r="X18" s="104">
        <f t="shared" si="10"/>
        <v>0</v>
      </c>
      <c r="Z18" s="110">
        <f t="shared" si="11"/>
        <v>25.648027070355177</v>
      </c>
    </row>
    <row r="19" spans="1:26" s="104" customFormat="1" ht="35.1" customHeight="1" thickBot="1" x14ac:dyDescent="0.3">
      <c r="A19" s="104">
        <v>8</v>
      </c>
      <c r="B19" s="154" t="s">
        <v>10</v>
      </c>
      <c r="C19" s="97">
        <v>3.97</v>
      </c>
      <c r="D19" s="97">
        <v>3.69</v>
      </c>
      <c r="E19" s="97">
        <v>3.12</v>
      </c>
      <c r="F19" s="105">
        <f t="shared" si="0"/>
        <v>0</v>
      </c>
      <c r="G19" s="97">
        <v>61711845.270000003</v>
      </c>
      <c r="H19" s="97">
        <v>420392.48</v>
      </c>
      <c r="I19" s="105">
        <f t="shared" si="1"/>
        <v>0</v>
      </c>
      <c r="J19" s="106">
        <f t="shared" si="2"/>
        <v>140130.82666666666</v>
      </c>
      <c r="K19" s="106"/>
      <c r="L19" s="107" t="str">
        <f t="shared" si="3"/>
        <v>0</v>
      </c>
      <c r="M19" s="116">
        <f t="shared" si="4"/>
        <v>0</v>
      </c>
      <c r="N19" s="107"/>
      <c r="O19" s="109"/>
      <c r="P19" s="116">
        <v>4</v>
      </c>
      <c r="Q19" s="104" t="str">
        <f t="shared" si="5"/>
        <v>0</v>
      </c>
      <c r="R19" s="104" t="str">
        <f t="shared" si="12"/>
        <v>0</v>
      </c>
      <c r="S19" s="104" t="str">
        <f t="shared" si="6"/>
        <v>0</v>
      </c>
      <c r="T19" s="104" t="str">
        <f t="shared" si="7"/>
        <v>0</v>
      </c>
      <c r="U19" s="104" t="str">
        <f t="shared" si="8"/>
        <v>0</v>
      </c>
      <c r="V19" s="104" t="str">
        <f t="shared" si="9"/>
        <v>0</v>
      </c>
      <c r="X19" s="104">
        <f t="shared" si="10"/>
        <v>0</v>
      </c>
      <c r="Z19" s="110">
        <f t="shared" si="11"/>
        <v>440.38736328014244</v>
      </c>
    </row>
    <row r="20" spans="1:26" s="104" customFormat="1" ht="35.1" customHeight="1" thickBot="1" x14ac:dyDescent="0.3">
      <c r="A20" s="104">
        <v>16</v>
      </c>
      <c r="B20" s="154" t="s">
        <v>16</v>
      </c>
      <c r="C20" s="97">
        <v>2.8</v>
      </c>
      <c r="D20" s="97">
        <v>2.5299999999999998</v>
      </c>
      <c r="E20" s="97">
        <v>2.27</v>
      </c>
      <c r="F20" s="105">
        <f t="shared" si="0"/>
        <v>0</v>
      </c>
      <c r="G20" s="97">
        <v>8688554.5600000005</v>
      </c>
      <c r="H20" s="97">
        <v>231133.4</v>
      </c>
      <c r="I20" s="105">
        <f t="shared" si="1"/>
        <v>0</v>
      </c>
      <c r="J20" s="106">
        <f t="shared" si="2"/>
        <v>77044.46666666666</v>
      </c>
      <c r="K20" s="106"/>
      <c r="L20" s="107" t="str">
        <f t="shared" si="3"/>
        <v>0</v>
      </c>
      <c r="M20" s="114">
        <f t="shared" si="4"/>
        <v>0</v>
      </c>
      <c r="N20" s="107"/>
      <c r="O20" s="109"/>
      <c r="P20" s="116">
        <v>4</v>
      </c>
      <c r="Q20" s="104" t="str">
        <f t="shared" si="5"/>
        <v>0</v>
      </c>
      <c r="R20" s="104" t="str">
        <f t="shared" si="12"/>
        <v>0</v>
      </c>
      <c r="S20" s="104" t="str">
        <f t="shared" si="6"/>
        <v>0</v>
      </c>
      <c r="T20" s="104" t="str">
        <f t="shared" si="7"/>
        <v>0</v>
      </c>
      <c r="U20" s="104" t="str">
        <f t="shared" si="8"/>
        <v>0</v>
      </c>
      <c r="V20" s="104" t="str">
        <f t="shared" si="9"/>
        <v>0</v>
      </c>
      <c r="X20" s="104">
        <f t="shared" si="10"/>
        <v>0</v>
      </c>
      <c r="Z20" s="110">
        <f t="shared" si="11"/>
        <v>112.77324558025799</v>
      </c>
    </row>
    <row r="21" spans="1:26" ht="9" customHeight="1" thickBot="1" x14ac:dyDescent="0.3">
      <c r="G21" s="124"/>
      <c r="H21" s="124"/>
      <c r="J21" s="106">
        <f t="shared" ref="J21" si="13">SUM(H21/3)</f>
        <v>0</v>
      </c>
      <c r="K21" s="125"/>
      <c r="L21" s="125"/>
      <c r="M21" s="125"/>
    </row>
    <row r="22" spans="1:26" ht="22.5" customHeight="1" x14ac:dyDescent="0.25">
      <c r="B22" s="126"/>
      <c r="C22" s="127"/>
      <c r="D22" s="127"/>
      <c r="E22" s="127"/>
      <c r="F22" s="127"/>
      <c r="G22" s="128"/>
      <c r="H22" s="128"/>
      <c r="I22" s="128"/>
      <c r="J22" s="129" t="s">
        <v>20</v>
      </c>
      <c r="K22" s="130"/>
      <c r="L22" s="130"/>
      <c r="M22" s="130"/>
    </row>
    <row r="23" spans="1:26" x14ac:dyDescent="0.25">
      <c r="B23" s="131" t="s">
        <v>21</v>
      </c>
      <c r="C23" s="128"/>
      <c r="D23" s="128"/>
      <c r="E23" s="128"/>
      <c r="F23" s="128"/>
      <c r="G23" s="128"/>
      <c r="H23" s="128"/>
      <c r="I23" s="128"/>
      <c r="J23" s="132" t="s">
        <v>22</v>
      </c>
      <c r="K23" s="192" t="s">
        <v>23</v>
      </c>
      <c r="L23" s="192"/>
      <c r="M23" s="192"/>
    </row>
    <row r="24" spans="1:26" x14ac:dyDescent="0.25">
      <c r="B24" s="131"/>
      <c r="C24" s="128"/>
      <c r="D24" s="128"/>
      <c r="E24" s="128"/>
      <c r="F24" s="128"/>
      <c r="G24" s="128"/>
      <c r="H24" s="128"/>
      <c r="I24" s="128"/>
      <c r="J24" s="133" t="s">
        <v>24</v>
      </c>
      <c r="K24" s="192"/>
      <c r="L24" s="192"/>
      <c r="M24" s="192"/>
    </row>
    <row r="25" spans="1:26" ht="26.25" customHeight="1" x14ac:dyDescent="0.25">
      <c r="B25" s="134" t="s">
        <v>25</v>
      </c>
      <c r="C25" s="128"/>
      <c r="D25" s="128"/>
      <c r="E25" s="128"/>
      <c r="F25" s="128"/>
      <c r="G25" s="128"/>
      <c r="H25" s="128"/>
      <c r="I25" s="128"/>
      <c r="J25" s="135" t="s">
        <v>88</v>
      </c>
      <c r="K25" s="192" t="s">
        <v>23</v>
      </c>
      <c r="L25" s="192"/>
      <c r="M25" s="192"/>
    </row>
    <row r="26" spans="1:26" x14ac:dyDescent="0.25">
      <c r="B26" s="131"/>
      <c r="C26" s="128"/>
      <c r="D26" s="128"/>
      <c r="E26" s="128"/>
      <c r="F26" s="128"/>
      <c r="G26" s="128"/>
      <c r="H26" s="128"/>
      <c r="I26" s="128"/>
      <c r="J26" s="133" t="s">
        <v>24</v>
      </c>
      <c r="K26" s="192"/>
      <c r="L26" s="192"/>
      <c r="M26" s="192"/>
    </row>
    <row r="27" spans="1:26" x14ac:dyDescent="0.25">
      <c r="B27" s="131" t="s">
        <v>26</v>
      </c>
      <c r="C27" s="128"/>
      <c r="D27" s="128"/>
      <c r="E27" s="128"/>
      <c r="F27" s="128"/>
      <c r="G27" s="128"/>
      <c r="H27" s="133" t="s">
        <v>27</v>
      </c>
      <c r="I27" s="136"/>
      <c r="J27" s="193" t="s">
        <v>23</v>
      </c>
      <c r="K27" s="193"/>
      <c r="L27" s="137"/>
      <c r="M27" s="137"/>
    </row>
    <row r="28" spans="1:26" x14ac:dyDescent="0.25">
      <c r="B28" s="138" t="s">
        <v>28</v>
      </c>
      <c r="C28" s="128"/>
      <c r="D28" s="128"/>
      <c r="E28" s="128"/>
      <c r="F28" s="128"/>
      <c r="G28" s="128"/>
      <c r="H28" s="139" t="s">
        <v>89</v>
      </c>
      <c r="I28" s="140"/>
      <c r="J28" s="141"/>
      <c r="K28" s="142"/>
      <c r="L28" s="142"/>
      <c r="M28" s="142"/>
    </row>
    <row r="29" spans="1:26" ht="11.25" customHeight="1" x14ac:dyDescent="0.25">
      <c r="H29" s="128"/>
      <c r="I29" s="128"/>
      <c r="J29" s="143"/>
      <c r="K29" s="144"/>
      <c r="L29" s="144"/>
      <c r="M29" s="144"/>
    </row>
    <row r="30" spans="1:26" ht="23.25" customHeight="1" x14ac:dyDescent="0.25">
      <c r="B30" s="143"/>
      <c r="C30" s="128"/>
      <c r="D30" s="128"/>
      <c r="E30" s="128"/>
      <c r="F30" s="128"/>
      <c r="G30" s="128"/>
      <c r="H30" s="128"/>
      <c r="I30" s="128"/>
      <c r="J30" s="132" t="s">
        <v>90</v>
      </c>
      <c r="K30" s="192" t="s">
        <v>23</v>
      </c>
      <c r="L30" s="192"/>
      <c r="M30" s="192"/>
    </row>
    <row r="31" spans="1:26" ht="21.75" customHeight="1" x14ac:dyDescent="0.25">
      <c r="B31" s="143"/>
      <c r="C31" s="128"/>
      <c r="D31" s="128"/>
      <c r="E31" s="128"/>
      <c r="F31" s="128"/>
      <c r="G31" s="128"/>
      <c r="H31" s="128"/>
      <c r="I31" s="128"/>
      <c r="J31" s="133" t="s">
        <v>24</v>
      </c>
      <c r="K31" s="192"/>
      <c r="L31" s="192"/>
      <c r="M31" s="192"/>
    </row>
    <row r="32" spans="1:26" x14ac:dyDescent="0.25">
      <c r="B32" s="145" t="s">
        <v>91</v>
      </c>
      <c r="C32" s="128"/>
      <c r="D32" s="128"/>
      <c r="E32" s="128"/>
      <c r="F32" s="128"/>
      <c r="G32" s="128"/>
      <c r="H32" s="146"/>
      <c r="I32" s="146"/>
      <c r="J32" s="143"/>
      <c r="K32" s="144"/>
      <c r="L32" s="144"/>
      <c r="M32" s="144"/>
    </row>
    <row r="33" spans="2:13" x14ac:dyDescent="0.25">
      <c r="B33" s="131" t="s">
        <v>29</v>
      </c>
      <c r="C33" s="128"/>
      <c r="D33" s="128"/>
      <c r="E33" s="128"/>
      <c r="F33" s="128"/>
      <c r="G33" s="128"/>
      <c r="H33" s="128"/>
      <c r="I33" s="128"/>
      <c r="J33" s="143"/>
      <c r="K33" s="144"/>
      <c r="L33" s="144"/>
      <c r="M33" s="144"/>
    </row>
    <row r="34" spans="2:13" x14ac:dyDescent="0.25">
      <c r="B34" s="145" t="s">
        <v>92</v>
      </c>
      <c r="C34" s="128"/>
      <c r="D34" s="128"/>
      <c r="E34" s="128"/>
      <c r="F34" s="128"/>
      <c r="G34" s="128"/>
      <c r="H34" s="128"/>
      <c r="I34" s="128"/>
      <c r="J34" s="143"/>
      <c r="K34" s="144"/>
      <c r="L34" s="144"/>
      <c r="M34" s="144"/>
    </row>
    <row r="35" spans="2:13" x14ac:dyDescent="0.25">
      <c r="B35" s="145" t="s">
        <v>93</v>
      </c>
      <c r="C35" s="128"/>
      <c r="D35" s="128"/>
      <c r="E35" s="128"/>
      <c r="F35" s="128"/>
      <c r="G35" s="128"/>
      <c r="H35" s="128"/>
      <c r="I35" s="128"/>
      <c r="J35" s="143"/>
      <c r="K35" s="144"/>
      <c r="L35" s="144"/>
      <c r="M35" s="144"/>
    </row>
    <row r="36" spans="2:13" x14ac:dyDescent="0.25">
      <c r="B36" s="145" t="s">
        <v>94</v>
      </c>
      <c r="C36" s="128"/>
      <c r="D36" s="131"/>
      <c r="E36" s="147"/>
      <c r="F36" s="147"/>
      <c r="G36" s="147"/>
      <c r="H36" s="147"/>
      <c r="I36" s="147"/>
      <c r="J36" s="148"/>
      <c r="K36" s="144"/>
      <c r="L36" s="144"/>
      <c r="M36" s="144"/>
    </row>
    <row r="37" spans="2:13" x14ac:dyDescent="0.25">
      <c r="B37" s="143"/>
      <c r="C37" s="128"/>
      <c r="D37" s="131" t="s">
        <v>30</v>
      </c>
      <c r="E37" s="128"/>
      <c r="F37" s="128"/>
      <c r="G37" s="128"/>
      <c r="H37" s="128"/>
      <c r="I37" s="128"/>
      <c r="J37" s="143"/>
      <c r="K37" s="144"/>
      <c r="L37" s="144"/>
      <c r="M37" s="144"/>
    </row>
    <row r="38" spans="2:13" x14ac:dyDescent="0.25">
      <c r="B38" s="143"/>
      <c r="C38" s="128"/>
      <c r="D38" s="131" t="s">
        <v>31</v>
      </c>
      <c r="E38" s="128"/>
      <c r="F38" s="128"/>
      <c r="G38" s="128"/>
      <c r="H38" s="128"/>
      <c r="I38" s="128"/>
      <c r="J38" s="143"/>
      <c r="K38" s="144"/>
      <c r="L38" s="144"/>
      <c r="M38" s="144"/>
    </row>
    <row r="39" spans="2:13" x14ac:dyDescent="0.25">
      <c r="B39" s="143"/>
      <c r="C39" s="128"/>
      <c r="D39" s="131" t="s">
        <v>32</v>
      </c>
      <c r="E39" s="128"/>
      <c r="F39" s="128"/>
      <c r="G39" s="128"/>
      <c r="H39" s="128"/>
      <c r="I39" s="128"/>
      <c r="J39" s="143"/>
      <c r="K39" s="144"/>
      <c r="L39" s="144"/>
      <c r="M39" s="144"/>
    </row>
    <row r="40" spans="2:13" x14ac:dyDescent="0.25">
      <c r="B40" s="98" t="s">
        <v>33</v>
      </c>
      <c r="C40" s="128"/>
      <c r="D40" s="128"/>
      <c r="E40" s="128"/>
      <c r="F40" s="128"/>
      <c r="G40" s="128"/>
      <c r="H40" s="128"/>
      <c r="I40" s="128"/>
      <c r="J40" s="143"/>
      <c r="K40" s="144"/>
      <c r="L40" s="144"/>
      <c r="M40" s="144"/>
    </row>
    <row r="41" spans="2:13" x14ac:dyDescent="0.25">
      <c r="B41" s="145" t="s">
        <v>95</v>
      </c>
      <c r="C41" s="128"/>
      <c r="D41" s="128"/>
      <c r="E41" s="128"/>
      <c r="F41" s="128"/>
      <c r="G41" s="128"/>
      <c r="H41" s="128"/>
      <c r="I41" s="128"/>
      <c r="J41" s="143"/>
      <c r="K41" s="144"/>
      <c r="L41" s="144"/>
      <c r="M41" s="144"/>
    </row>
    <row r="43" spans="2:13" x14ac:dyDescent="0.25">
      <c r="B43" s="149"/>
      <c r="C43" s="150"/>
      <c r="D43" s="150"/>
      <c r="E43" s="151"/>
      <c r="F43" s="151"/>
      <c r="G43" s="127"/>
      <c r="H43" s="152"/>
      <c r="I43" s="152"/>
      <c r="J43" s="152"/>
      <c r="K43" s="153"/>
      <c r="L43" s="153"/>
      <c r="M43" s="153"/>
    </row>
  </sheetData>
  <sortState ref="A5:Z20">
    <sortCondition descending="1" ref="M5:M20"/>
  </sortState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6">
      <colorScale>
        <cfvo type="min"/>
        <cfvo type="max"/>
        <color rgb="FFFCFCFF"/>
        <color rgb="FFF8696B"/>
      </colorScale>
    </cfRule>
  </conditionalFormatting>
  <conditionalFormatting sqref="C5:C20">
    <cfRule type="cellIs" dxfId="13" priority="5" operator="lessThan">
      <formula>1.5</formula>
    </cfRule>
  </conditionalFormatting>
  <conditionalFormatting sqref="D5:D20">
    <cfRule type="cellIs" dxfId="12" priority="4" operator="lessThan">
      <formula>1</formula>
    </cfRule>
  </conditionalFormatting>
  <conditionalFormatting sqref="E5:E20">
    <cfRule type="cellIs" dxfId="11" priority="3" operator="lessThan">
      <formula>0.8</formula>
    </cfRule>
  </conditionalFormatting>
  <conditionalFormatting sqref="G5:H20">
    <cfRule type="cellIs" dxfId="10" priority="2" operator="lessThan">
      <formula>0</formula>
    </cfRule>
  </conditionalFormatting>
  <conditionalFormatting sqref="J5:J21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4" zoomScale="60" zoomScaleNormal="60" workbookViewId="0">
      <selection activeCell="B5" sqref="A5:XFD20"/>
    </sheetView>
  </sheetViews>
  <sheetFormatPr defaultRowHeight="18" x14ac:dyDescent="0.25"/>
  <cols>
    <col min="1" max="1" width="0" style="98" hidden="1" customWidth="1"/>
    <col min="2" max="2" width="23.375" style="98" customWidth="1"/>
    <col min="3" max="3" width="11.5" style="98" customWidth="1"/>
    <col min="4" max="4" width="8.125" style="98" customWidth="1"/>
    <col min="5" max="5" width="8.25" style="98" customWidth="1"/>
    <col min="6" max="6" width="11" style="98" customWidth="1"/>
    <col min="7" max="7" width="19" style="98" customWidth="1"/>
    <col min="8" max="8" width="18.875" style="98" customWidth="1"/>
    <col min="9" max="9" width="10.375" style="98" customWidth="1"/>
    <col min="10" max="10" width="19.5" style="98" customWidth="1"/>
    <col min="11" max="11" width="15.75" style="98" customWidth="1"/>
    <col min="12" max="12" width="11.75" style="98" customWidth="1"/>
    <col min="13" max="13" width="15.375" style="98" customWidth="1"/>
    <col min="14" max="14" width="11.5" style="98" hidden="1" customWidth="1"/>
    <col min="15" max="15" width="14.75" style="98" hidden="1" customWidth="1"/>
    <col min="16" max="16" width="13.75" style="98" hidden="1" customWidth="1"/>
    <col min="17" max="17" width="2.625" style="98" bestFit="1" customWidth="1"/>
    <col min="18" max="18" width="2.75" style="98" bestFit="1" customWidth="1"/>
    <col min="19" max="19" width="2.5" style="98" bestFit="1" customWidth="1"/>
    <col min="20" max="21" width="2.75" style="98" bestFit="1" customWidth="1"/>
    <col min="22" max="24" width="2.5" style="98" bestFit="1" customWidth="1"/>
    <col min="25" max="25" width="9" style="98" customWidth="1"/>
    <col min="26" max="26" width="14.375" style="98" bestFit="1" customWidth="1"/>
    <col min="27" max="16384" width="9" style="98"/>
  </cols>
  <sheetData>
    <row r="1" spans="1:26" ht="41.25" customHeight="1" thickBot="1" x14ac:dyDescent="0.3">
      <c r="B1" s="99" t="s">
        <v>37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6" ht="60.75" customHeight="1" thickBot="1" x14ac:dyDescent="0.3">
      <c r="B2" s="196" t="s">
        <v>0</v>
      </c>
      <c r="C2" s="197" t="s">
        <v>49</v>
      </c>
      <c r="D2" s="197"/>
      <c r="E2" s="197"/>
      <c r="F2" s="197"/>
      <c r="G2" s="198" t="s">
        <v>50</v>
      </c>
      <c r="H2" s="198"/>
      <c r="I2" s="198"/>
      <c r="J2" s="199" t="s">
        <v>51</v>
      </c>
      <c r="K2" s="199"/>
      <c r="L2" s="199"/>
      <c r="M2" s="200" t="s">
        <v>86</v>
      </c>
      <c r="N2" s="100"/>
      <c r="O2" s="205" t="s">
        <v>53</v>
      </c>
      <c r="Q2" s="101"/>
    </row>
    <row r="3" spans="1:26" ht="63" customHeight="1" thickBot="1" x14ac:dyDescent="0.3">
      <c r="B3" s="196"/>
      <c r="C3" s="206" t="s">
        <v>1</v>
      </c>
      <c r="D3" s="206" t="s">
        <v>2</v>
      </c>
      <c r="E3" s="206" t="s">
        <v>3</v>
      </c>
      <c r="F3" s="207" t="s">
        <v>54</v>
      </c>
      <c r="G3" s="201" t="s">
        <v>55</v>
      </c>
      <c r="H3" s="196" t="s">
        <v>56</v>
      </c>
      <c r="I3" s="202" t="s">
        <v>54</v>
      </c>
      <c r="J3" s="204" t="s">
        <v>57</v>
      </c>
      <c r="K3" s="196" t="s">
        <v>58</v>
      </c>
      <c r="L3" s="194" t="s">
        <v>54</v>
      </c>
      <c r="M3" s="200"/>
      <c r="N3" s="208" t="s">
        <v>39</v>
      </c>
      <c r="O3" s="205"/>
      <c r="Q3" s="101"/>
    </row>
    <row r="4" spans="1:26" ht="86.25" customHeight="1" thickBot="1" x14ac:dyDescent="0.3">
      <c r="B4" s="196"/>
      <c r="C4" s="206"/>
      <c r="D4" s="206"/>
      <c r="E4" s="206"/>
      <c r="F4" s="207"/>
      <c r="G4" s="201"/>
      <c r="H4" s="196"/>
      <c r="I4" s="203"/>
      <c r="J4" s="204"/>
      <c r="K4" s="196"/>
      <c r="L4" s="195"/>
      <c r="M4" s="200"/>
      <c r="N4" s="208"/>
      <c r="O4" s="205"/>
      <c r="Q4" s="102" t="s">
        <v>63</v>
      </c>
      <c r="R4" s="103" t="s">
        <v>64</v>
      </c>
      <c r="S4" s="103" t="s">
        <v>65</v>
      </c>
      <c r="T4" s="103" t="s">
        <v>66</v>
      </c>
      <c r="U4" s="103" t="s">
        <v>67</v>
      </c>
      <c r="V4" s="103" t="s">
        <v>68</v>
      </c>
      <c r="X4" s="98" t="s">
        <v>78</v>
      </c>
    </row>
    <row r="5" spans="1:26" s="104" customFormat="1" ht="35.1" customHeight="1" thickBot="1" x14ac:dyDescent="0.3">
      <c r="A5" s="104">
        <v>6</v>
      </c>
      <c r="B5" s="154" t="s">
        <v>11</v>
      </c>
      <c r="C5" s="158">
        <v>0.93</v>
      </c>
      <c r="D5" s="158">
        <v>0.77</v>
      </c>
      <c r="E5" s="158">
        <v>0.6</v>
      </c>
      <c r="F5" s="105">
        <f t="shared" ref="F5:F20" si="0">+Q5+R5+S5</f>
        <v>3</v>
      </c>
      <c r="G5" s="158">
        <v>-2151256.9500000002</v>
      </c>
      <c r="H5" s="157">
        <v>2586193.3199999998</v>
      </c>
      <c r="I5" s="105">
        <f t="shared" ref="I5:I20" si="1">+T5+U5</f>
        <v>1</v>
      </c>
      <c r="J5" s="106">
        <f t="shared" ref="J5:J20" si="2">SUM(H5/4)</f>
        <v>646548.32999999996</v>
      </c>
      <c r="K5" s="171"/>
      <c r="L5" s="107" t="str">
        <f t="shared" ref="L5:L20" si="3">+V5</f>
        <v>0</v>
      </c>
      <c r="M5" s="111">
        <f t="shared" ref="M5:M20" si="4">+X5</f>
        <v>4</v>
      </c>
      <c r="N5" s="107"/>
      <c r="O5" s="109"/>
      <c r="P5" s="111">
        <v>2</v>
      </c>
      <c r="Q5" s="104" t="str">
        <f t="shared" ref="Q5:Q20" si="5">IF(C5&lt;1.5,"1",IF(C5&gt;=1.5,"0"))</f>
        <v>1</v>
      </c>
      <c r="R5" s="104" t="str">
        <f>IF(D5&lt;=1,"1",IF(D5&gt;1,"0"))</f>
        <v>1</v>
      </c>
      <c r="S5" s="104" t="str">
        <f t="shared" ref="S5:S20" si="6">IF(E5&lt;0.8,"1",IF(E5&gt;=0.8,"0"))</f>
        <v>1</v>
      </c>
      <c r="T5" s="104" t="str">
        <f t="shared" ref="T5:T20" si="7">IF(G5&lt;0,"1",IF(G5&gt;=0,"0"))</f>
        <v>1</v>
      </c>
      <c r="U5" s="104" t="str">
        <f t="shared" ref="U5:U20" si="8">IF(H5&lt;0,"1",IF(H5&gt;=0,"0"))</f>
        <v>0</v>
      </c>
      <c r="V5" s="104" t="str">
        <f t="shared" ref="V5:V20" si="9">IF(K5="","0",IF(K5&lt;3,"2",IF(K5&lt;6,"1",IF(K5&gt;6.01,"0"))))</f>
        <v>0</v>
      </c>
      <c r="X5" s="104">
        <f t="shared" ref="X5:X20" si="10">+Q5+R5+S5+T5+U5+V5</f>
        <v>4</v>
      </c>
      <c r="Z5" s="110">
        <f t="shared" ref="Z5:Z20" si="11">G5/J5</f>
        <v>-3.3272948829672182</v>
      </c>
    </row>
    <row r="6" spans="1:26" s="104" customFormat="1" ht="35.1" customHeight="1" thickBot="1" x14ac:dyDescent="0.3">
      <c r="A6" s="104">
        <v>3</v>
      </c>
      <c r="B6" s="154" t="s">
        <v>14</v>
      </c>
      <c r="C6" s="158">
        <v>0.9</v>
      </c>
      <c r="D6" s="158">
        <v>0.74</v>
      </c>
      <c r="E6" s="158">
        <v>0.6</v>
      </c>
      <c r="F6" s="105">
        <f t="shared" si="0"/>
        <v>3</v>
      </c>
      <c r="G6" s="158">
        <v>-1790825.72</v>
      </c>
      <c r="H6" s="157">
        <v>1919776.19</v>
      </c>
      <c r="I6" s="105">
        <f t="shared" si="1"/>
        <v>1</v>
      </c>
      <c r="J6" s="106">
        <f t="shared" si="2"/>
        <v>479944.04749999999</v>
      </c>
      <c r="K6" s="106"/>
      <c r="L6" s="107" t="str">
        <f t="shared" si="3"/>
        <v>0</v>
      </c>
      <c r="M6" s="114">
        <f t="shared" si="4"/>
        <v>4</v>
      </c>
      <c r="N6" s="107"/>
      <c r="O6" s="109"/>
      <c r="P6" s="114">
        <v>1</v>
      </c>
      <c r="Q6" s="104" t="str">
        <f t="shared" si="5"/>
        <v>1</v>
      </c>
      <c r="R6" s="123" t="str">
        <f>IF(D6&lt;1,"1",IF(D6&gt;=1,"0"))</f>
        <v>1</v>
      </c>
      <c r="S6" s="104" t="str">
        <f t="shared" si="6"/>
        <v>1</v>
      </c>
      <c r="T6" s="104" t="str">
        <f t="shared" si="7"/>
        <v>1</v>
      </c>
      <c r="U6" s="104" t="str">
        <f t="shared" si="8"/>
        <v>0</v>
      </c>
      <c r="V6" s="104" t="str">
        <f t="shared" si="9"/>
        <v>0</v>
      </c>
      <c r="X6" s="104">
        <f t="shared" si="10"/>
        <v>4</v>
      </c>
      <c r="Z6" s="110">
        <f t="shared" si="11"/>
        <v>-3.7313218683059093</v>
      </c>
    </row>
    <row r="7" spans="1:26" s="104" customFormat="1" ht="35.1" customHeight="1" thickBot="1" x14ac:dyDescent="0.3">
      <c r="A7" s="104">
        <v>12</v>
      </c>
      <c r="B7" s="154" t="s">
        <v>18</v>
      </c>
      <c r="C7" s="158">
        <v>0.94</v>
      </c>
      <c r="D7" s="158">
        <v>0.83</v>
      </c>
      <c r="E7" s="158">
        <v>0.72</v>
      </c>
      <c r="F7" s="105">
        <f t="shared" si="0"/>
        <v>3</v>
      </c>
      <c r="G7" s="158">
        <v>-1295006.2</v>
      </c>
      <c r="H7" s="157">
        <v>3774342.77</v>
      </c>
      <c r="I7" s="105">
        <f t="shared" si="1"/>
        <v>1</v>
      </c>
      <c r="J7" s="106">
        <f t="shared" si="2"/>
        <v>943585.6925</v>
      </c>
      <c r="K7" s="106"/>
      <c r="L7" s="107" t="str">
        <f t="shared" si="3"/>
        <v>0</v>
      </c>
      <c r="M7" s="119">
        <f t="shared" si="4"/>
        <v>4</v>
      </c>
      <c r="N7" s="107"/>
      <c r="O7" s="113"/>
      <c r="P7" s="114">
        <v>1</v>
      </c>
      <c r="Q7" s="104" t="str">
        <f t="shared" si="5"/>
        <v>1</v>
      </c>
      <c r="R7" s="104" t="str">
        <f t="shared" ref="R7:R20" si="12">IF(D7&lt;=1,"1",IF(D7&gt;1,"0"))</f>
        <v>1</v>
      </c>
      <c r="S7" s="104" t="str">
        <f t="shared" si="6"/>
        <v>1</v>
      </c>
      <c r="T7" s="104" t="str">
        <f t="shared" si="7"/>
        <v>1</v>
      </c>
      <c r="U7" s="104" t="str">
        <f t="shared" si="8"/>
        <v>0</v>
      </c>
      <c r="V7" s="104" t="str">
        <f t="shared" si="9"/>
        <v>0</v>
      </c>
      <c r="X7" s="104">
        <f t="shared" si="10"/>
        <v>4</v>
      </c>
      <c r="Z7" s="110">
        <f t="shared" si="11"/>
        <v>-1.3724309411357463</v>
      </c>
    </row>
    <row r="8" spans="1:26" s="104" customFormat="1" ht="35.1" customHeight="1" thickBot="1" x14ac:dyDescent="0.3">
      <c r="A8" s="104">
        <v>13</v>
      </c>
      <c r="B8" s="154" t="s">
        <v>5</v>
      </c>
      <c r="C8" s="157">
        <v>1.71</v>
      </c>
      <c r="D8" s="157">
        <v>1.41</v>
      </c>
      <c r="E8" s="158">
        <v>0.75</v>
      </c>
      <c r="F8" s="105">
        <f t="shared" si="0"/>
        <v>1</v>
      </c>
      <c r="G8" s="157">
        <v>55574140.579999998</v>
      </c>
      <c r="H8" s="158">
        <v>-5848150.2400000002</v>
      </c>
      <c r="I8" s="105">
        <f t="shared" si="1"/>
        <v>1</v>
      </c>
      <c r="J8" s="106">
        <f t="shared" si="2"/>
        <v>-1462037.56</v>
      </c>
      <c r="K8" s="106" t="s">
        <v>96</v>
      </c>
      <c r="L8" s="107" t="str">
        <f t="shared" si="3"/>
        <v>0</v>
      </c>
      <c r="M8" s="115">
        <f t="shared" si="4"/>
        <v>2</v>
      </c>
      <c r="N8" s="112"/>
      <c r="O8" s="113"/>
      <c r="P8" s="119">
        <v>1</v>
      </c>
      <c r="Q8" s="104" t="str">
        <f t="shared" si="5"/>
        <v>0</v>
      </c>
      <c r="R8" s="104" t="str">
        <f t="shared" si="12"/>
        <v>0</v>
      </c>
      <c r="S8" s="104" t="str">
        <f t="shared" si="6"/>
        <v>1</v>
      </c>
      <c r="T8" s="104" t="str">
        <f t="shared" si="7"/>
        <v>0</v>
      </c>
      <c r="U8" s="104" t="str">
        <f t="shared" si="8"/>
        <v>1</v>
      </c>
      <c r="V8" s="104" t="str">
        <f t="shared" si="9"/>
        <v>0</v>
      </c>
      <c r="X8" s="104">
        <f t="shared" si="10"/>
        <v>2</v>
      </c>
      <c r="Z8" s="110">
        <f t="shared" si="11"/>
        <v>-38.011431512060469</v>
      </c>
    </row>
    <row r="9" spans="1:26" s="104" customFormat="1" ht="35.1" customHeight="1" thickBot="1" x14ac:dyDescent="0.3">
      <c r="A9" s="104">
        <v>15</v>
      </c>
      <c r="B9" s="154" t="s">
        <v>17</v>
      </c>
      <c r="C9" s="158">
        <v>1.19</v>
      </c>
      <c r="D9" s="157">
        <v>1.0900000000000001</v>
      </c>
      <c r="E9" s="158">
        <v>0.71</v>
      </c>
      <c r="F9" s="105">
        <f t="shared" si="0"/>
        <v>2</v>
      </c>
      <c r="G9" s="157">
        <v>4095363.91</v>
      </c>
      <c r="H9" s="157">
        <v>307071.53000000003</v>
      </c>
      <c r="I9" s="105">
        <f t="shared" si="1"/>
        <v>0</v>
      </c>
      <c r="J9" s="106">
        <f t="shared" si="2"/>
        <v>76767.882500000007</v>
      </c>
      <c r="K9" s="106"/>
      <c r="L9" s="107" t="str">
        <f t="shared" si="3"/>
        <v>0</v>
      </c>
      <c r="M9" s="119">
        <f t="shared" si="4"/>
        <v>2</v>
      </c>
      <c r="N9" s="107"/>
      <c r="O9" s="109"/>
      <c r="P9" s="121">
        <v>4</v>
      </c>
      <c r="Q9" s="104" t="str">
        <f t="shared" si="5"/>
        <v>1</v>
      </c>
      <c r="R9" s="104" t="str">
        <f t="shared" si="12"/>
        <v>0</v>
      </c>
      <c r="S9" s="104" t="str">
        <f t="shared" si="6"/>
        <v>1</v>
      </c>
      <c r="T9" s="104" t="str">
        <f t="shared" si="7"/>
        <v>0</v>
      </c>
      <c r="U9" s="104" t="str">
        <f t="shared" si="8"/>
        <v>0</v>
      </c>
      <c r="V9" s="104" t="str">
        <f t="shared" si="9"/>
        <v>0</v>
      </c>
      <c r="X9" s="104">
        <f t="shared" si="10"/>
        <v>2</v>
      </c>
      <c r="Z9" s="110">
        <f t="shared" si="11"/>
        <v>53.347360597056976</v>
      </c>
    </row>
    <row r="10" spans="1:26" s="104" customFormat="1" ht="35.1" customHeight="1" thickBot="1" x14ac:dyDescent="0.3">
      <c r="A10" s="104">
        <v>4</v>
      </c>
      <c r="B10" s="154" t="s">
        <v>6</v>
      </c>
      <c r="C10" s="158">
        <v>1.1499999999999999</v>
      </c>
      <c r="D10" s="157">
        <v>1.07</v>
      </c>
      <c r="E10" s="157">
        <v>0.89</v>
      </c>
      <c r="F10" s="105">
        <f t="shared" si="0"/>
        <v>1</v>
      </c>
      <c r="G10" s="157">
        <v>4017172.57</v>
      </c>
      <c r="H10" s="157">
        <v>2185500.04</v>
      </c>
      <c r="I10" s="105">
        <f t="shared" si="1"/>
        <v>0</v>
      </c>
      <c r="J10" s="106">
        <f t="shared" si="2"/>
        <v>546375.01</v>
      </c>
      <c r="K10" s="106"/>
      <c r="L10" s="107" t="str">
        <f t="shared" si="3"/>
        <v>0</v>
      </c>
      <c r="M10" s="115">
        <f t="shared" si="4"/>
        <v>1</v>
      </c>
      <c r="N10" s="107"/>
      <c r="O10" s="109"/>
      <c r="P10" s="115">
        <v>2</v>
      </c>
      <c r="Q10" s="104" t="str">
        <f t="shared" si="5"/>
        <v>1</v>
      </c>
      <c r="R10" s="104" t="str">
        <f t="shared" si="12"/>
        <v>0</v>
      </c>
      <c r="S10" s="104" t="str">
        <f t="shared" si="6"/>
        <v>0</v>
      </c>
      <c r="T10" s="104" t="str">
        <f t="shared" si="7"/>
        <v>0</v>
      </c>
      <c r="U10" s="104" t="str">
        <f t="shared" si="8"/>
        <v>0</v>
      </c>
      <c r="V10" s="104" t="str">
        <f t="shared" si="9"/>
        <v>0</v>
      </c>
      <c r="X10" s="104">
        <f t="shared" si="10"/>
        <v>1</v>
      </c>
      <c r="Z10" s="110">
        <f t="shared" si="11"/>
        <v>7.3524090532617876</v>
      </c>
    </row>
    <row r="11" spans="1:26" s="104" customFormat="1" ht="35.1" customHeight="1" thickBot="1" x14ac:dyDescent="0.3">
      <c r="A11" s="104">
        <v>2</v>
      </c>
      <c r="B11" s="154" t="s">
        <v>7</v>
      </c>
      <c r="C11" s="157">
        <v>1.61</v>
      </c>
      <c r="D11" s="157">
        <v>1.49</v>
      </c>
      <c r="E11" s="157">
        <v>1.21</v>
      </c>
      <c r="F11" s="105">
        <f t="shared" si="0"/>
        <v>0</v>
      </c>
      <c r="G11" s="157">
        <v>12088264.5</v>
      </c>
      <c r="H11" s="158">
        <v>-1989190.17</v>
      </c>
      <c r="I11" s="105">
        <f t="shared" si="1"/>
        <v>1</v>
      </c>
      <c r="J11" s="106">
        <f t="shared" si="2"/>
        <v>-497297.54249999998</v>
      </c>
      <c r="K11" s="106">
        <v>54.69</v>
      </c>
      <c r="L11" s="107" t="str">
        <f t="shared" si="3"/>
        <v>0</v>
      </c>
      <c r="M11" s="121">
        <f t="shared" si="4"/>
        <v>1</v>
      </c>
      <c r="N11" s="107"/>
      <c r="O11" s="109"/>
      <c r="P11" s="117">
        <v>0</v>
      </c>
      <c r="Q11" s="104" t="str">
        <f t="shared" si="5"/>
        <v>0</v>
      </c>
      <c r="R11" s="104" t="str">
        <f t="shared" si="12"/>
        <v>0</v>
      </c>
      <c r="S11" s="104" t="str">
        <f t="shared" si="6"/>
        <v>0</v>
      </c>
      <c r="T11" s="104" t="str">
        <f t="shared" si="7"/>
        <v>0</v>
      </c>
      <c r="U11" s="104" t="str">
        <f t="shared" si="8"/>
        <v>1</v>
      </c>
      <c r="V11" s="104" t="str">
        <f t="shared" si="9"/>
        <v>0</v>
      </c>
      <c r="X11" s="104">
        <f t="shared" si="10"/>
        <v>1</v>
      </c>
      <c r="Z11" s="110">
        <f t="shared" si="11"/>
        <v>-24.307911193830201</v>
      </c>
    </row>
    <row r="12" spans="1:26" s="104" customFormat="1" ht="35.1" customHeight="1" thickBot="1" x14ac:dyDescent="0.3">
      <c r="A12" s="104">
        <v>5</v>
      </c>
      <c r="B12" s="154" t="s">
        <v>8</v>
      </c>
      <c r="C12" s="157">
        <v>1.86</v>
      </c>
      <c r="D12" s="157">
        <v>1.63</v>
      </c>
      <c r="E12" s="157">
        <v>1.32</v>
      </c>
      <c r="F12" s="105">
        <f t="shared" si="0"/>
        <v>0</v>
      </c>
      <c r="G12" s="157">
        <v>11731349.630000001</v>
      </c>
      <c r="H12" s="158">
        <v>-831512.66</v>
      </c>
      <c r="I12" s="105">
        <f t="shared" si="1"/>
        <v>1</v>
      </c>
      <c r="J12" s="106">
        <f t="shared" si="2"/>
        <v>-207878.16500000001</v>
      </c>
      <c r="K12" s="106">
        <v>126.98</v>
      </c>
      <c r="L12" s="107" t="str">
        <f t="shared" si="3"/>
        <v>0</v>
      </c>
      <c r="M12" s="114">
        <f t="shared" si="4"/>
        <v>1</v>
      </c>
      <c r="N12" s="107"/>
      <c r="O12" s="109"/>
      <c r="P12" s="114">
        <v>1</v>
      </c>
      <c r="Q12" s="104" t="str">
        <f t="shared" si="5"/>
        <v>0</v>
      </c>
      <c r="R12" s="104" t="str">
        <f t="shared" si="12"/>
        <v>0</v>
      </c>
      <c r="S12" s="104" t="str">
        <f t="shared" si="6"/>
        <v>0</v>
      </c>
      <c r="T12" s="104" t="str">
        <f t="shared" si="7"/>
        <v>0</v>
      </c>
      <c r="U12" s="104" t="str">
        <f t="shared" si="8"/>
        <v>1</v>
      </c>
      <c r="V12" s="104" t="str">
        <f t="shared" si="9"/>
        <v>0</v>
      </c>
      <c r="X12" s="104">
        <f t="shared" si="10"/>
        <v>1</v>
      </c>
      <c r="Z12" s="110">
        <f t="shared" si="11"/>
        <v>-56.433775187499855</v>
      </c>
    </row>
    <row r="13" spans="1:26" s="104" customFormat="1" ht="35.1" customHeight="1" thickBot="1" x14ac:dyDescent="0.3">
      <c r="A13" s="104">
        <v>1</v>
      </c>
      <c r="B13" s="154" t="s">
        <v>9</v>
      </c>
      <c r="C13" s="158">
        <v>1.17</v>
      </c>
      <c r="D13" s="157">
        <v>1.03</v>
      </c>
      <c r="E13" s="157">
        <v>0.93</v>
      </c>
      <c r="F13" s="105">
        <f t="shared" si="0"/>
        <v>1</v>
      </c>
      <c r="G13" s="157">
        <v>3510610.51</v>
      </c>
      <c r="H13" s="157">
        <v>4453946.18</v>
      </c>
      <c r="I13" s="105">
        <f t="shared" si="1"/>
        <v>0</v>
      </c>
      <c r="J13" s="106">
        <f t="shared" si="2"/>
        <v>1113486.5449999999</v>
      </c>
      <c r="K13" s="106"/>
      <c r="L13" s="107" t="str">
        <f t="shared" si="3"/>
        <v>0</v>
      </c>
      <c r="M13" s="117">
        <f t="shared" si="4"/>
        <v>1</v>
      </c>
      <c r="N13" s="120"/>
      <c r="O13" s="113"/>
      <c r="P13" s="117">
        <v>0</v>
      </c>
      <c r="Q13" s="104" t="str">
        <f t="shared" si="5"/>
        <v>1</v>
      </c>
      <c r="R13" s="104" t="str">
        <f t="shared" si="12"/>
        <v>0</v>
      </c>
      <c r="S13" s="104" t="str">
        <f t="shared" si="6"/>
        <v>0</v>
      </c>
      <c r="T13" s="104" t="str">
        <f t="shared" si="7"/>
        <v>0</v>
      </c>
      <c r="U13" s="104" t="str">
        <f t="shared" si="8"/>
        <v>0</v>
      </c>
      <c r="V13" s="104" t="str">
        <f t="shared" si="9"/>
        <v>0</v>
      </c>
      <c r="X13" s="104">
        <f t="shared" si="10"/>
        <v>1</v>
      </c>
      <c r="Z13" s="110">
        <f t="shared" si="11"/>
        <v>3.1528090983802595</v>
      </c>
    </row>
    <row r="14" spans="1:26" s="104" customFormat="1" ht="35.1" customHeight="1" thickBot="1" x14ac:dyDescent="0.3">
      <c r="A14" s="104">
        <v>11</v>
      </c>
      <c r="B14" s="154" t="s">
        <v>12</v>
      </c>
      <c r="C14" s="158">
        <v>1.2</v>
      </c>
      <c r="D14" s="157">
        <v>1.08</v>
      </c>
      <c r="E14" s="157">
        <v>0.93</v>
      </c>
      <c r="F14" s="105">
        <f t="shared" si="0"/>
        <v>1</v>
      </c>
      <c r="G14" s="157">
        <v>4331437.32</v>
      </c>
      <c r="H14" s="157">
        <v>6240219.6600000001</v>
      </c>
      <c r="I14" s="105">
        <f t="shared" si="1"/>
        <v>0</v>
      </c>
      <c r="J14" s="106">
        <f t="shared" si="2"/>
        <v>1560054.915</v>
      </c>
      <c r="K14" s="106"/>
      <c r="L14" s="107" t="str">
        <f t="shared" si="3"/>
        <v>0</v>
      </c>
      <c r="M14" s="122">
        <f t="shared" si="4"/>
        <v>1</v>
      </c>
      <c r="N14" s="107"/>
      <c r="O14" s="109"/>
      <c r="P14" s="116">
        <v>4</v>
      </c>
      <c r="Q14" s="104" t="str">
        <f t="shared" si="5"/>
        <v>1</v>
      </c>
      <c r="R14" s="104" t="str">
        <f t="shared" si="12"/>
        <v>0</v>
      </c>
      <c r="S14" s="104" t="str">
        <f t="shared" si="6"/>
        <v>0</v>
      </c>
      <c r="T14" s="104" t="str">
        <f t="shared" si="7"/>
        <v>0</v>
      </c>
      <c r="U14" s="104" t="str">
        <f t="shared" si="8"/>
        <v>0</v>
      </c>
      <c r="V14" s="104" t="str">
        <f t="shared" si="9"/>
        <v>0</v>
      </c>
      <c r="X14" s="104">
        <f t="shared" si="10"/>
        <v>1</v>
      </c>
      <c r="Z14" s="110">
        <f t="shared" si="11"/>
        <v>2.77646464772043</v>
      </c>
    </row>
    <row r="15" spans="1:26" s="104" customFormat="1" ht="35.1" customHeight="1" thickBot="1" x14ac:dyDescent="0.3">
      <c r="A15" s="104">
        <v>9</v>
      </c>
      <c r="B15" s="154" t="s">
        <v>15</v>
      </c>
      <c r="C15" s="157">
        <v>3.72</v>
      </c>
      <c r="D15" s="157">
        <v>3.38</v>
      </c>
      <c r="E15" s="157">
        <v>3.22</v>
      </c>
      <c r="F15" s="105">
        <f t="shared" si="0"/>
        <v>0</v>
      </c>
      <c r="G15" s="157">
        <v>109831720.89</v>
      </c>
      <c r="H15" s="158">
        <v>-3237160.76</v>
      </c>
      <c r="I15" s="105">
        <f t="shared" si="1"/>
        <v>1</v>
      </c>
      <c r="J15" s="106">
        <f t="shared" si="2"/>
        <v>-809290.19</v>
      </c>
      <c r="K15" s="106">
        <v>305.36</v>
      </c>
      <c r="L15" s="107" t="str">
        <f t="shared" si="3"/>
        <v>0</v>
      </c>
      <c r="M15" s="114">
        <f t="shared" si="4"/>
        <v>1</v>
      </c>
      <c r="N15" s="107"/>
      <c r="O15" s="109"/>
      <c r="P15" s="119">
        <v>1</v>
      </c>
      <c r="Q15" s="104" t="str">
        <f t="shared" si="5"/>
        <v>0</v>
      </c>
      <c r="R15" s="104" t="str">
        <f t="shared" si="12"/>
        <v>0</v>
      </c>
      <c r="S15" s="104" t="str">
        <f t="shared" si="6"/>
        <v>0</v>
      </c>
      <c r="T15" s="104" t="str">
        <f t="shared" si="7"/>
        <v>0</v>
      </c>
      <c r="U15" s="104" t="str">
        <f t="shared" si="8"/>
        <v>1</v>
      </c>
      <c r="V15" s="104" t="str">
        <f t="shared" si="9"/>
        <v>0</v>
      </c>
      <c r="X15" s="104">
        <f t="shared" si="10"/>
        <v>1</v>
      </c>
      <c r="Z15" s="110">
        <f t="shared" si="11"/>
        <v>-135.71364418738352</v>
      </c>
    </row>
    <row r="16" spans="1:26" s="104" customFormat="1" ht="35.1" customHeight="1" thickBot="1" x14ac:dyDescent="0.3">
      <c r="A16" s="104">
        <v>7</v>
      </c>
      <c r="B16" s="154" t="s">
        <v>19</v>
      </c>
      <c r="C16" s="158">
        <v>1.41</v>
      </c>
      <c r="D16" s="157">
        <v>1.19</v>
      </c>
      <c r="E16" s="157">
        <v>0.96</v>
      </c>
      <c r="F16" s="105">
        <f t="shared" si="0"/>
        <v>1</v>
      </c>
      <c r="G16" s="157">
        <v>2956427.93</v>
      </c>
      <c r="H16" s="157">
        <v>2841792.94</v>
      </c>
      <c r="I16" s="105">
        <f t="shared" si="1"/>
        <v>0</v>
      </c>
      <c r="J16" s="106">
        <f t="shared" si="2"/>
        <v>710448.23499999999</v>
      </c>
      <c r="K16" s="106"/>
      <c r="L16" s="107" t="str">
        <f t="shared" si="3"/>
        <v>0</v>
      </c>
      <c r="M16" s="117">
        <f t="shared" si="4"/>
        <v>1</v>
      </c>
      <c r="N16" s="120"/>
      <c r="O16" s="113"/>
      <c r="P16" s="117">
        <v>0</v>
      </c>
      <c r="Q16" s="104" t="str">
        <f t="shared" si="5"/>
        <v>1</v>
      </c>
      <c r="R16" s="104" t="str">
        <f t="shared" si="12"/>
        <v>0</v>
      </c>
      <c r="S16" s="104" t="str">
        <f t="shared" si="6"/>
        <v>0</v>
      </c>
      <c r="T16" s="104" t="str">
        <f t="shared" si="7"/>
        <v>0</v>
      </c>
      <c r="U16" s="104" t="str">
        <f t="shared" si="8"/>
        <v>0</v>
      </c>
      <c r="V16" s="104" t="str">
        <f t="shared" si="9"/>
        <v>0</v>
      </c>
      <c r="X16" s="104">
        <f t="shared" si="10"/>
        <v>1</v>
      </c>
      <c r="Z16" s="110">
        <f t="shared" si="11"/>
        <v>4.1613558657092025</v>
      </c>
    </row>
    <row r="17" spans="1:26" s="104" customFormat="1" ht="35.1" customHeight="1" thickBot="1" x14ac:dyDescent="0.3">
      <c r="A17" s="104">
        <v>14</v>
      </c>
      <c r="B17" s="154" t="s">
        <v>4</v>
      </c>
      <c r="C17" s="157">
        <v>4.34</v>
      </c>
      <c r="D17" s="157">
        <v>4.18</v>
      </c>
      <c r="E17" s="157">
        <v>3.06</v>
      </c>
      <c r="F17" s="105">
        <f t="shared" si="0"/>
        <v>0</v>
      </c>
      <c r="G17" s="157">
        <v>609131861.84000003</v>
      </c>
      <c r="H17" s="157">
        <v>101873557.02</v>
      </c>
      <c r="I17" s="105">
        <f t="shared" si="1"/>
        <v>0</v>
      </c>
      <c r="J17" s="106">
        <f t="shared" si="2"/>
        <v>25468389.254999999</v>
      </c>
      <c r="K17" s="172"/>
      <c r="L17" s="107" t="str">
        <f t="shared" si="3"/>
        <v>0</v>
      </c>
      <c r="M17" s="173">
        <f t="shared" si="4"/>
        <v>0</v>
      </c>
      <c r="N17" s="107"/>
      <c r="O17" s="109"/>
      <c r="P17" s="173">
        <v>5</v>
      </c>
      <c r="Q17" s="104" t="str">
        <f t="shared" si="5"/>
        <v>0</v>
      </c>
      <c r="R17" s="104" t="str">
        <f t="shared" si="12"/>
        <v>0</v>
      </c>
      <c r="S17" s="104" t="str">
        <f t="shared" si="6"/>
        <v>0</v>
      </c>
      <c r="T17" s="104" t="str">
        <f t="shared" si="7"/>
        <v>0</v>
      </c>
      <c r="U17" s="104" t="str">
        <f t="shared" si="8"/>
        <v>0</v>
      </c>
      <c r="V17" s="104" t="str">
        <f t="shared" si="9"/>
        <v>0</v>
      </c>
      <c r="X17" s="104">
        <f t="shared" si="10"/>
        <v>0</v>
      </c>
      <c r="Z17" s="110">
        <f t="shared" si="11"/>
        <v>23.917172607231695</v>
      </c>
    </row>
    <row r="18" spans="1:26" s="104" customFormat="1" ht="35.1" customHeight="1" thickBot="1" x14ac:dyDescent="0.3">
      <c r="A18" s="104">
        <v>8</v>
      </c>
      <c r="B18" s="154" t="s">
        <v>10</v>
      </c>
      <c r="C18" s="157">
        <v>2.74</v>
      </c>
      <c r="D18" s="157">
        <v>2.58</v>
      </c>
      <c r="E18" s="157">
        <v>2.23</v>
      </c>
      <c r="F18" s="105">
        <f t="shared" si="0"/>
        <v>0</v>
      </c>
      <c r="G18" s="157">
        <v>60572332.520000003</v>
      </c>
      <c r="H18" s="157">
        <v>1589318.56</v>
      </c>
      <c r="I18" s="105">
        <f t="shared" si="1"/>
        <v>0</v>
      </c>
      <c r="J18" s="106">
        <f t="shared" si="2"/>
        <v>397329.64</v>
      </c>
      <c r="K18" s="106"/>
      <c r="L18" s="107" t="str">
        <f t="shared" si="3"/>
        <v>0</v>
      </c>
      <c r="M18" s="116">
        <f t="shared" si="4"/>
        <v>0</v>
      </c>
      <c r="N18" s="107"/>
      <c r="O18" s="109"/>
      <c r="P18" s="116">
        <v>4</v>
      </c>
      <c r="Q18" s="104" t="str">
        <f t="shared" si="5"/>
        <v>0</v>
      </c>
      <c r="R18" s="104" t="str">
        <f t="shared" si="12"/>
        <v>0</v>
      </c>
      <c r="S18" s="104" t="str">
        <f t="shared" si="6"/>
        <v>0</v>
      </c>
      <c r="T18" s="104" t="str">
        <f t="shared" si="7"/>
        <v>0</v>
      </c>
      <c r="U18" s="104" t="str">
        <f t="shared" si="8"/>
        <v>0</v>
      </c>
      <c r="V18" s="104" t="str">
        <f t="shared" si="9"/>
        <v>0</v>
      </c>
      <c r="X18" s="104">
        <f t="shared" si="10"/>
        <v>0</v>
      </c>
      <c r="Z18" s="110">
        <f t="shared" si="11"/>
        <v>152.44856265945828</v>
      </c>
    </row>
    <row r="19" spans="1:26" s="104" customFormat="1" ht="35.1" customHeight="1" thickBot="1" x14ac:dyDescent="0.3">
      <c r="A19" s="104">
        <v>10</v>
      </c>
      <c r="B19" s="154" t="s">
        <v>13</v>
      </c>
      <c r="C19" s="157">
        <v>1.58</v>
      </c>
      <c r="D19" s="157">
        <v>1.38</v>
      </c>
      <c r="E19" s="157">
        <v>1.04</v>
      </c>
      <c r="F19" s="105">
        <f t="shared" si="0"/>
        <v>0</v>
      </c>
      <c r="G19" s="157">
        <v>8206529.6299999999</v>
      </c>
      <c r="H19" s="157">
        <v>2499211.89</v>
      </c>
      <c r="I19" s="105">
        <f t="shared" si="1"/>
        <v>0</v>
      </c>
      <c r="J19" s="106">
        <f t="shared" si="2"/>
        <v>624802.97250000003</v>
      </c>
      <c r="K19" s="106"/>
      <c r="L19" s="107" t="str">
        <f t="shared" si="3"/>
        <v>0</v>
      </c>
      <c r="M19" s="115">
        <f t="shared" si="4"/>
        <v>0</v>
      </c>
      <c r="N19" s="107"/>
      <c r="O19" s="113"/>
      <c r="P19" s="119">
        <v>1</v>
      </c>
      <c r="Q19" s="104" t="str">
        <f t="shared" si="5"/>
        <v>0</v>
      </c>
      <c r="R19" s="104" t="str">
        <f t="shared" si="12"/>
        <v>0</v>
      </c>
      <c r="S19" s="104" t="str">
        <f t="shared" si="6"/>
        <v>0</v>
      </c>
      <c r="T19" s="104" t="str">
        <f t="shared" si="7"/>
        <v>0</v>
      </c>
      <c r="U19" s="104" t="str">
        <f t="shared" si="8"/>
        <v>0</v>
      </c>
      <c r="V19" s="104" t="str">
        <f t="shared" si="9"/>
        <v>0</v>
      </c>
      <c r="X19" s="104">
        <f t="shared" si="10"/>
        <v>0</v>
      </c>
      <c r="Z19" s="110">
        <f t="shared" si="11"/>
        <v>13.134588008062012</v>
      </c>
    </row>
    <row r="20" spans="1:26" s="104" customFormat="1" ht="35.1" customHeight="1" thickBot="1" x14ac:dyDescent="0.3">
      <c r="A20" s="104">
        <v>16</v>
      </c>
      <c r="B20" s="154" t="s">
        <v>16</v>
      </c>
      <c r="C20" s="157">
        <v>2.2599999999999998</v>
      </c>
      <c r="D20" s="157">
        <v>2.04</v>
      </c>
      <c r="E20" s="157">
        <v>1.83</v>
      </c>
      <c r="F20" s="105">
        <f t="shared" si="0"/>
        <v>0</v>
      </c>
      <c r="G20" s="157">
        <v>7817720.7800000003</v>
      </c>
      <c r="H20" s="157">
        <v>923096.12</v>
      </c>
      <c r="I20" s="105">
        <f t="shared" si="1"/>
        <v>0</v>
      </c>
      <c r="J20" s="106">
        <f t="shared" si="2"/>
        <v>230774.03</v>
      </c>
      <c r="K20" s="106"/>
      <c r="L20" s="107" t="str">
        <f t="shared" si="3"/>
        <v>0</v>
      </c>
      <c r="M20" s="114">
        <f t="shared" si="4"/>
        <v>0</v>
      </c>
      <c r="N20" s="107"/>
      <c r="O20" s="109"/>
      <c r="P20" s="116">
        <v>4</v>
      </c>
      <c r="Q20" s="104" t="str">
        <f t="shared" si="5"/>
        <v>0</v>
      </c>
      <c r="R20" s="104" t="str">
        <f t="shared" si="12"/>
        <v>0</v>
      </c>
      <c r="S20" s="104" t="str">
        <f t="shared" si="6"/>
        <v>0</v>
      </c>
      <c r="T20" s="104" t="str">
        <f t="shared" si="7"/>
        <v>0</v>
      </c>
      <c r="U20" s="104" t="str">
        <f t="shared" si="8"/>
        <v>0</v>
      </c>
      <c r="V20" s="104" t="str">
        <f t="shared" si="9"/>
        <v>0</v>
      </c>
      <c r="X20" s="104">
        <f t="shared" si="10"/>
        <v>0</v>
      </c>
      <c r="Z20" s="110">
        <f t="shared" si="11"/>
        <v>33.876085537007782</v>
      </c>
    </row>
    <row r="21" spans="1:26" ht="9" customHeight="1" x14ac:dyDescent="0.25">
      <c r="G21" s="124"/>
      <c r="H21" s="124"/>
      <c r="K21" s="125"/>
      <c r="L21" s="125"/>
      <c r="M21" s="125"/>
    </row>
    <row r="22" spans="1:26" ht="22.5" customHeight="1" x14ac:dyDescent="0.25">
      <c r="B22" s="126"/>
      <c r="C22" s="127"/>
      <c r="D22" s="127"/>
      <c r="E22" s="127"/>
      <c r="F22" s="127"/>
      <c r="G22" s="128"/>
      <c r="H22" s="128"/>
      <c r="I22" s="128"/>
      <c r="J22" s="129" t="s">
        <v>20</v>
      </c>
      <c r="K22" s="130"/>
      <c r="L22" s="130"/>
      <c r="M22" s="130"/>
    </row>
    <row r="23" spans="1:26" x14ac:dyDescent="0.25">
      <c r="B23" s="131" t="s">
        <v>21</v>
      </c>
      <c r="C23" s="128"/>
      <c r="D23" s="128"/>
      <c r="E23" s="128"/>
      <c r="F23" s="128"/>
      <c r="G23" s="128"/>
      <c r="H23" s="128"/>
      <c r="I23" s="128"/>
      <c r="J23" s="132" t="s">
        <v>22</v>
      </c>
      <c r="K23" s="192" t="s">
        <v>23</v>
      </c>
      <c r="L23" s="192"/>
      <c r="M23" s="192"/>
    </row>
    <row r="24" spans="1:26" x14ac:dyDescent="0.25">
      <c r="B24" s="131"/>
      <c r="C24" s="128"/>
      <c r="D24" s="128"/>
      <c r="E24" s="128"/>
      <c r="F24" s="128"/>
      <c r="G24" s="128"/>
      <c r="H24" s="128"/>
      <c r="I24" s="128"/>
      <c r="J24" s="133" t="s">
        <v>24</v>
      </c>
      <c r="K24" s="192"/>
      <c r="L24" s="192"/>
      <c r="M24" s="192"/>
    </row>
    <row r="25" spans="1:26" ht="26.25" customHeight="1" x14ac:dyDescent="0.25">
      <c r="B25" s="134" t="s">
        <v>25</v>
      </c>
      <c r="C25" s="128"/>
      <c r="D25" s="128"/>
      <c r="E25" s="128"/>
      <c r="F25" s="128"/>
      <c r="G25" s="128"/>
      <c r="H25" s="128"/>
      <c r="I25" s="128"/>
      <c r="J25" s="135" t="s">
        <v>88</v>
      </c>
      <c r="K25" s="192" t="s">
        <v>23</v>
      </c>
      <c r="L25" s="192"/>
      <c r="M25" s="192"/>
    </row>
    <row r="26" spans="1:26" x14ac:dyDescent="0.25">
      <c r="B26" s="131"/>
      <c r="C26" s="128"/>
      <c r="D26" s="128"/>
      <c r="E26" s="128"/>
      <c r="F26" s="128"/>
      <c r="G26" s="128"/>
      <c r="H26" s="128"/>
      <c r="I26" s="128"/>
      <c r="J26" s="133" t="s">
        <v>24</v>
      </c>
      <c r="K26" s="192"/>
      <c r="L26" s="192"/>
      <c r="M26" s="192"/>
    </row>
    <row r="27" spans="1:26" x14ac:dyDescent="0.25">
      <c r="B27" s="131" t="s">
        <v>26</v>
      </c>
      <c r="C27" s="128"/>
      <c r="D27" s="128"/>
      <c r="E27" s="128"/>
      <c r="F27" s="128"/>
      <c r="G27" s="128"/>
      <c r="H27" s="133" t="s">
        <v>27</v>
      </c>
      <c r="I27" s="136"/>
      <c r="J27" s="193" t="s">
        <v>23</v>
      </c>
      <c r="K27" s="193"/>
      <c r="L27" s="137"/>
      <c r="M27" s="137"/>
    </row>
    <row r="28" spans="1:26" x14ac:dyDescent="0.25">
      <c r="B28" s="138" t="s">
        <v>28</v>
      </c>
      <c r="C28" s="128"/>
      <c r="D28" s="128"/>
      <c r="E28" s="128"/>
      <c r="F28" s="128"/>
      <c r="G28" s="128"/>
      <c r="H28" s="139" t="s">
        <v>89</v>
      </c>
      <c r="I28" s="140"/>
      <c r="J28" s="141"/>
      <c r="K28" s="142"/>
      <c r="L28" s="142"/>
      <c r="M28" s="142"/>
    </row>
    <row r="29" spans="1:26" ht="11.25" customHeight="1" x14ac:dyDescent="0.25">
      <c r="H29" s="128"/>
      <c r="I29" s="128"/>
      <c r="J29" s="143"/>
      <c r="K29" s="144"/>
      <c r="L29" s="144"/>
      <c r="M29" s="144"/>
    </row>
    <row r="30" spans="1:26" ht="23.25" customHeight="1" x14ac:dyDescent="0.25">
      <c r="B30" s="143"/>
      <c r="C30" s="128"/>
      <c r="D30" s="128"/>
      <c r="E30" s="128"/>
      <c r="F30" s="128"/>
      <c r="G30" s="128"/>
      <c r="H30" s="128"/>
      <c r="I30" s="128"/>
      <c r="J30" s="132" t="s">
        <v>90</v>
      </c>
      <c r="K30" s="192" t="s">
        <v>23</v>
      </c>
      <c r="L30" s="192"/>
      <c r="M30" s="192"/>
    </row>
    <row r="31" spans="1:26" ht="21.75" customHeight="1" x14ac:dyDescent="0.25">
      <c r="B31" s="143"/>
      <c r="C31" s="128"/>
      <c r="D31" s="128"/>
      <c r="E31" s="128"/>
      <c r="F31" s="128"/>
      <c r="G31" s="128"/>
      <c r="H31" s="128"/>
      <c r="I31" s="128"/>
      <c r="J31" s="133" t="s">
        <v>24</v>
      </c>
      <c r="K31" s="192"/>
      <c r="L31" s="192"/>
      <c r="M31" s="192"/>
    </row>
    <row r="32" spans="1:26" x14ac:dyDescent="0.25">
      <c r="B32" s="145" t="s">
        <v>91</v>
      </c>
      <c r="C32" s="128"/>
      <c r="D32" s="128"/>
      <c r="E32" s="128"/>
      <c r="F32" s="128"/>
      <c r="G32" s="128"/>
      <c r="H32" s="146"/>
      <c r="I32" s="146"/>
      <c r="J32" s="143"/>
      <c r="K32" s="144"/>
      <c r="L32" s="144"/>
      <c r="M32" s="144"/>
    </row>
    <row r="33" spans="2:13" x14ac:dyDescent="0.25">
      <c r="B33" s="131" t="s">
        <v>29</v>
      </c>
      <c r="C33" s="128"/>
      <c r="D33" s="128"/>
      <c r="E33" s="128"/>
      <c r="F33" s="128"/>
      <c r="G33" s="128"/>
      <c r="H33" s="128"/>
      <c r="I33" s="128"/>
      <c r="J33" s="143"/>
      <c r="K33" s="144"/>
      <c r="L33" s="144"/>
      <c r="M33" s="144"/>
    </row>
    <row r="34" spans="2:13" x14ac:dyDescent="0.25">
      <c r="B34" s="145" t="s">
        <v>92</v>
      </c>
      <c r="C34" s="128"/>
      <c r="D34" s="128"/>
      <c r="E34" s="128"/>
      <c r="F34" s="128"/>
      <c r="G34" s="128"/>
      <c r="H34" s="128"/>
      <c r="I34" s="128"/>
      <c r="J34" s="143"/>
      <c r="K34" s="144"/>
      <c r="L34" s="144"/>
      <c r="M34" s="144"/>
    </row>
    <row r="35" spans="2:13" x14ac:dyDescent="0.25">
      <c r="B35" s="145" t="s">
        <v>93</v>
      </c>
      <c r="C35" s="128"/>
      <c r="D35" s="128"/>
      <c r="E35" s="128"/>
      <c r="F35" s="128"/>
      <c r="G35" s="128"/>
      <c r="H35" s="128"/>
      <c r="I35" s="128"/>
      <c r="J35" s="143"/>
      <c r="K35" s="144"/>
      <c r="L35" s="144"/>
      <c r="M35" s="144"/>
    </row>
    <row r="36" spans="2:13" x14ac:dyDescent="0.25">
      <c r="B36" s="145" t="s">
        <v>94</v>
      </c>
      <c r="C36" s="128"/>
      <c r="D36" s="131"/>
      <c r="E36" s="147"/>
      <c r="F36" s="147"/>
      <c r="G36" s="147"/>
      <c r="H36" s="147"/>
      <c r="I36" s="147"/>
      <c r="J36" s="148"/>
      <c r="K36" s="144"/>
      <c r="L36" s="144"/>
      <c r="M36" s="144"/>
    </row>
    <row r="37" spans="2:13" x14ac:dyDescent="0.25">
      <c r="B37" s="143"/>
      <c r="C37" s="128"/>
      <c r="D37" s="131" t="s">
        <v>30</v>
      </c>
      <c r="E37" s="128"/>
      <c r="F37" s="128"/>
      <c r="G37" s="128"/>
      <c r="H37" s="128"/>
      <c r="I37" s="128"/>
      <c r="J37" s="143"/>
      <c r="K37" s="144"/>
      <c r="L37" s="144"/>
      <c r="M37" s="144"/>
    </row>
    <row r="38" spans="2:13" x14ac:dyDescent="0.25">
      <c r="B38" s="143"/>
      <c r="C38" s="128"/>
      <c r="D38" s="131" t="s">
        <v>31</v>
      </c>
      <c r="E38" s="128"/>
      <c r="F38" s="128"/>
      <c r="G38" s="128"/>
      <c r="H38" s="128"/>
      <c r="I38" s="128"/>
      <c r="J38" s="143"/>
      <c r="K38" s="144"/>
      <c r="L38" s="144"/>
      <c r="M38" s="144"/>
    </row>
    <row r="39" spans="2:13" x14ac:dyDescent="0.25">
      <c r="B39" s="143"/>
      <c r="C39" s="128"/>
      <c r="D39" s="131" t="s">
        <v>32</v>
      </c>
      <c r="E39" s="128"/>
      <c r="F39" s="128"/>
      <c r="G39" s="128"/>
      <c r="H39" s="128"/>
      <c r="I39" s="128"/>
      <c r="J39" s="143"/>
      <c r="K39" s="144"/>
      <c r="L39" s="144"/>
      <c r="M39" s="144"/>
    </row>
    <row r="40" spans="2:13" x14ac:dyDescent="0.25">
      <c r="B40" s="98" t="s">
        <v>33</v>
      </c>
      <c r="C40" s="128"/>
      <c r="D40" s="128"/>
      <c r="E40" s="128"/>
      <c r="F40" s="128"/>
      <c r="G40" s="128"/>
      <c r="H40" s="128"/>
      <c r="I40" s="128"/>
      <c r="J40" s="143"/>
      <c r="K40" s="144"/>
      <c r="L40" s="144"/>
      <c r="M40" s="144"/>
    </row>
    <row r="41" spans="2:13" x14ac:dyDescent="0.25">
      <c r="B41" s="145" t="s">
        <v>95</v>
      </c>
      <c r="C41" s="128"/>
      <c r="D41" s="128"/>
      <c r="E41" s="128"/>
      <c r="F41" s="128"/>
      <c r="G41" s="128"/>
      <c r="H41" s="128"/>
      <c r="I41" s="128"/>
      <c r="J41" s="143"/>
      <c r="K41" s="144"/>
      <c r="L41" s="144"/>
      <c r="M41" s="144"/>
    </row>
    <row r="43" spans="2:13" x14ac:dyDescent="0.25">
      <c r="B43" s="149"/>
      <c r="C43" s="150"/>
      <c r="D43" s="150"/>
      <c r="E43" s="151"/>
      <c r="F43" s="151"/>
      <c r="G43" s="127"/>
      <c r="H43" s="152"/>
      <c r="I43" s="152"/>
      <c r="J43" s="152"/>
      <c r="K43" s="153"/>
      <c r="L43" s="153"/>
      <c r="M43" s="153"/>
    </row>
  </sheetData>
  <sortState ref="A5:Z20">
    <sortCondition descending="1" ref="M5:M20"/>
  </sortState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2">
      <colorScale>
        <cfvo type="min"/>
        <cfvo type="max"/>
        <color rgb="FFFCFCFF"/>
        <color rgb="FFF8696B"/>
      </colorScale>
    </cfRule>
  </conditionalFormatting>
  <conditionalFormatting sqref="J5:J20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5" zoomScale="70" zoomScaleNormal="70" workbookViewId="0">
      <selection activeCell="J5" sqref="J5:J20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7" width="19" style="17" customWidth="1"/>
    <col min="8" max="8" width="19.37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38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87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5">
      <c r="A5" s="23">
        <v>14</v>
      </c>
      <c r="B5" s="1" t="s">
        <v>4</v>
      </c>
      <c r="C5" s="159">
        <v>4.59</v>
      </c>
      <c r="D5" s="159">
        <v>4.41</v>
      </c>
      <c r="E5" s="159">
        <v>3.17</v>
      </c>
      <c r="F5" s="25">
        <f t="shared" ref="F5:F20" si="0">+Q5+R5+S5</f>
        <v>0</v>
      </c>
      <c r="G5" s="79">
        <v>608409052.01999998</v>
      </c>
      <c r="H5" s="79">
        <v>105227970.59999999</v>
      </c>
      <c r="I5" s="25">
        <f t="shared" ref="I5:I20" si="1">+T5+U5</f>
        <v>0</v>
      </c>
      <c r="J5" s="26">
        <f>SUM(H5/5)</f>
        <v>21045594.119999997</v>
      </c>
      <c r="K5" s="75"/>
      <c r="L5" s="27" t="str">
        <f t="shared" ref="L5:L20" si="2">+V5</f>
        <v>0</v>
      </c>
      <c r="M5" s="28">
        <f t="shared" ref="M5:M20" si="3">+X5</f>
        <v>0</v>
      </c>
      <c r="N5" s="27"/>
      <c r="O5" s="29"/>
      <c r="P5" s="28">
        <v>5</v>
      </c>
      <c r="Q5" s="23" t="str">
        <f t="shared" ref="Q5:Q20" si="4">IF(C5&lt;1.5,"1",IF(C5&gt;=1.5,"0"))</f>
        <v>0</v>
      </c>
      <c r="R5" s="23" t="str">
        <f t="shared" ref="R5:R14" si="5">IF(D5&lt;=1,"1",IF(D5&gt;1,"0"))</f>
        <v>0</v>
      </c>
      <c r="S5" s="23" t="str">
        <f t="shared" ref="S5:S20" si="6">IF(E5&lt;0.8,"1",IF(E5&gt;=0.8,"0"))</f>
        <v>0</v>
      </c>
      <c r="T5" s="23" t="str">
        <f t="shared" ref="T5:U20" si="7">IF(G5&lt;0,"1",IF(G5&gt;=0,"0"))</f>
        <v>0</v>
      </c>
      <c r="U5" s="23" t="str">
        <f t="shared" si="7"/>
        <v>0</v>
      </c>
      <c r="V5" s="23" t="str">
        <f t="shared" ref="V5:V20" si="8">IF(K5="","0",IF(K5&lt;3,"2",IF(K5&lt;6,"1",IF(K5&gt;6.01,"0"))))</f>
        <v>0</v>
      </c>
      <c r="X5" s="23">
        <f>+Q5+R5+S5+T5+U5+V5</f>
        <v>0</v>
      </c>
      <c r="Z5" s="30">
        <f t="shared" ref="Z5:Z20" si="9">G5/J5</f>
        <v>28.909093682549841</v>
      </c>
    </row>
    <row r="6" spans="1:26" s="23" customFormat="1" ht="35.1" customHeight="1" thickBot="1" x14ac:dyDescent="0.5">
      <c r="A6" s="23">
        <v>13</v>
      </c>
      <c r="B6" s="1" t="s">
        <v>5</v>
      </c>
      <c r="C6" s="160">
        <v>1.64</v>
      </c>
      <c r="D6" s="160">
        <v>1.38</v>
      </c>
      <c r="E6" s="160">
        <v>0.84</v>
      </c>
      <c r="F6" s="25">
        <f t="shared" si="0"/>
        <v>0</v>
      </c>
      <c r="G6" s="79">
        <v>55744380.509999998</v>
      </c>
      <c r="H6" s="79">
        <v>-1903667.44</v>
      </c>
      <c r="I6" s="25">
        <f t="shared" si="1"/>
        <v>1</v>
      </c>
      <c r="J6" s="26">
        <f t="shared" ref="J6:J20" si="10">SUM(H6/5)</f>
        <v>-380733.48800000001</v>
      </c>
      <c r="K6" s="26">
        <v>263.54000000000002</v>
      </c>
      <c r="L6" s="27" t="str">
        <f t="shared" si="2"/>
        <v>0</v>
      </c>
      <c r="M6" s="37">
        <f t="shared" si="3"/>
        <v>1</v>
      </c>
      <c r="N6" s="40"/>
      <c r="O6" s="38"/>
      <c r="P6" s="41">
        <v>1</v>
      </c>
      <c r="Q6" s="23" t="str">
        <f t="shared" si="4"/>
        <v>0</v>
      </c>
      <c r="R6" s="23" t="str">
        <f t="shared" si="5"/>
        <v>0</v>
      </c>
      <c r="S6" s="23" t="str">
        <f t="shared" si="6"/>
        <v>0</v>
      </c>
      <c r="T6" s="23" t="str">
        <f t="shared" si="7"/>
        <v>0</v>
      </c>
      <c r="U6" s="23" t="str">
        <f t="shared" si="7"/>
        <v>1</v>
      </c>
      <c r="V6" s="23" t="str">
        <f t="shared" si="8"/>
        <v>0</v>
      </c>
      <c r="X6" s="23">
        <f t="shared" ref="X6:X20" si="11">+Q6+R6+S6+T6+U6+V6</f>
        <v>1</v>
      </c>
      <c r="Z6" s="30">
        <f t="shared" si="9"/>
        <v>-146.41312694301268</v>
      </c>
    </row>
    <row r="7" spans="1:26" s="23" customFormat="1" ht="35.1" customHeight="1" thickBot="1" x14ac:dyDescent="0.5">
      <c r="A7" s="23">
        <v>4</v>
      </c>
      <c r="B7" s="1" t="s">
        <v>6</v>
      </c>
      <c r="C7" s="2">
        <v>1.2</v>
      </c>
      <c r="D7" s="160">
        <v>1.1100000000000001</v>
      </c>
      <c r="E7" s="160">
        <v>0.91</v>
      </c>
      <c r="F7" s="25">
        <f t="shared" si="0"/>
        <v>1</v>
      </c>
      <c r="G7" s="79">
        <v>5046264.3099999996</v>
      </c>
      <c r="H7" s="79">
        <v>3404525.41</v>
      </c>
      <c r="I7" s="25">
        <f t="shared" si="1"/>
        <v>0</v>
      </c>
      <c r="J7" s="26">
        <f t="shared" si="10"/>
        <v>680905.08200000005</v>
      </c>
      <c r="K7" s="26"/>
      <c r="L7" s="27" t="str">
        <f t="shared" si="2"/>
        <v>0</v>
      </c>
      <c r="M7" s="36">
        <f t="shared" si="3"/>
        <v>1</v>
      </c>
      <c r="N7" s="27"/>
      <c r="O7" s="29"/>
      <c r="P7" s="37">
        <v>2</v>
      </c>
      <c r="Q7" s="23" t="str">
        <f t="shared" si="4"/>
        <v>1</v>
      </c>
      <c r="R7" s="23" t="str">
        <f t="shared" si="5"/>
        <v>0</v>
      </c>
      <c r="S7" s="23" t="str">
        <f t="shared" si="6"/>
        <v>0</v>
      </c>
      <c r="T7" s="23" t="str">
        <f t="shared" si="7"/>
        <v>0</v>
      </c>
      <c r="U7" s="23" t="str">
        <f t="shared" si="7"/>
        <v>0</v>
      </c>
      <c r="V7" s="23" t="str">
        <f t="shared" si="8"/>
        <v>0</v>
      </c>
      <c r="X7" s="23">
        <f t="shared" si="11"/>
        <v>1</v>
      </c>
      <c r="Z7" s="30">
        <f t="shared" si="9"/>
        <v>7.4111127136513266</v>
      </c>
    </row>
    <row r="8" spans="1:26" s="23" customFormat="1" ht="35.1" customHeight="1" thickBot="1" x14ac:dyDescent="0.5">
      <c r="A8" s="23">
        <v>2</v>
      </c>
      <c r="B8" s="1" t="s">
        <v>7</v>
      </c>
      <c r="C8" s="160">
        <v>1.72</v>
      </c>
      <c r="D8" s="160">
        <v>1.57</v>
      </c>
      <c r="E8" s="160">
        <v>1.29</v>
      </c>
      <c r="F8" s="25">
        <f t="shared" si="0"/>
        <v>0</v>
      </c>
      <c r="G8" s="79">
        <v>13433127.800000001</v>
      </c>
      <c r="H8" s="79">
        <v>-999480.44</v>
      </c>
      <c r="I8" s="25">
        <f t="shared" si="1"/>
        <v>1</v>
      </c>
      <c r="J8" s="26">
        <f t="shared" si="10"/>
        <v>-199896.08799999999</v>
      </c>
      <c r="K8" s="26">
        <v>120.96</v>
      </c>
      <c r="L8" s="27" t="str">
        <f t="shared" si="2"/>
        <v>0</v>
      </c>
      <c r="M8" s="34">
        <f t="shared" si="3"/>
        <v>1</v>
      </c>
      <c r="N8" s="27"/>
      <c r="O8" s="29"/>
      <c r="P8" s="43">
        <v>0</v>
      </c>
      <c r="Q8" s="23" t="str">
        <f t="shared" si="4"/>
        <v>0</v>
      </c>
      <c r="R8" s="23" t="str">
        <f t="shared" si="5"/>
        <v>0</v>
      </c>
      <c r="S8" s="23" t="str">
        <f t="shared" si="6"/>
        <v>0</v>
      </c>
      <c r="T8" s="23" t="str">
        <f t="shared" si="7"/>
        <v>0</v>
      </c>
      <c r="U8" s="23" t="str">
        <f t="shared" si="7"/>
        <v>1</v>
      </c>
      <c r="V8" s="23" t="str">
        <f t="shared" si="8"/>
        <v>0</v>
      </c>
      <c r="X8" s="23">
        <f t="shared" si="11"/>
        <v>1</v>
      </c>
      <c r="Z8" s="30">
        <f t="shared" si="9"/>
        <v>-67.200553719690603</v>
      </c>
    </row>
    <row r="9" spans="1:26" s="23" customFormat="1" ht="35.1" customHeight="1" thickBot="1" x14ac:dyDescent="0.5">
      <c r="A9" s="23">
        <v>5</v>
      </c>
      <c r="B9" s="1" t="s">
        <v>8</v>
      </c>
      <c r="C9" s="160">
        <v>2.0299999999999998</v>
      </c>
      <c r="D9" s="160">
        <v>1.79</v>
      </c>
      <c r="E9" s="160">
        <v>1.44</v>
      </c>
      <c r="F9" s="25">
        <f t="shared" si="0"/>
        <v>0</v>
      </c>
      <c r="G9" s="82">
        <v>12262969.140000001</v>
      </c>
      <c r="H9" s="82">
        <v>-602225.28</v>
      </c>
      <c r="I9" s="25">
        <f t="shared" si="1"/>
        <v>1</v>
      </c>
      <c r="J9" s="26">
        <f t="shared" si="10"/>
        <v>-120445.05600000001</v>
      </c>
      <c r="K9" s="26">
        <v>183.26</v>
      </c>
      <c r="L9" s="27" t="str">
        <f t="shared" si="2"/>
        <v>0</v>
      </c>
      <c r="M9" s="39">
        <f t="shared" si="3"/>
        <v>1</v>
      </c>
      <c r="N9" s="27"/>
      <c r="O9" s="29"/>
      <c r="P9" s="41">
        <v>1</v>
      </c>
      <c r="Q9" s="23" t="str">
        <f t="shared" si="4"/>
        <v>0</v>
      </c>
      <c r="R9" s="23" t="str">
        <f t="shared" si="5"/>
        <v>0</v>
      </c>
      <c r="S9" s="23" t="str">
        <f t="shared" si="6"/>
        <v>0</v>
      </c>
      <c r="T9" s="23" t="str">
        <f t="shared" si="7"/>
        <v>0</v>
      </c>
      <c r="U9" s="23" t="str">
        <f t="shared" si="7"/>
        <v>1</v>
      </c>
      <c r="V9" s="23" t="str">
        <f t="shared" si="8"/>
        <v>0</v>
      </c>
      <c r="X9" s="23">
        <f t="shared" si="11"/>
        <v>1</v>
      </c>
      <c r="Z9" s="30">
        <f t="shared" si="9"/>
        <v>-101.81380246940148</v>
      </c>
    </row>
    <row r="10" spans="1:26" s="23" customFormat="1" ht="35.1" customHeight="1" thickBot="1" x14ac:dyDescent="0.5">
      <c r="A10" s="23">
        <v>1</v>
      </c>
      <c r="B10" s="1" t="s">
        <v>9</v>
      </c>
      <c r="C10" s="2">
        <v>1.1399999999999999</v>
      </c>
      <c r="D10" s="2">
        <v>0.99</v>
      </c>
      <c r="E10" s="160">
        <v>0.89</v>
      </c>
      <c r="F10" s="25">
        <f t="shared" si="0"/>
        <v>2</v>
      </c>
      <c r="G10" s="79">
        <v>2781507.26</v>
      </c>
      <c r="H10" s="79">
        <v>3793040.75</v>
      </c>
      <c r="I10" s="25">
        <f t="shared" si="1"/>
        <v>0</v>
      </c>
      <c r="J10" s="26">
        <f t="shared" si="10"/>
        <v>758608.15</v>
      </c>
      <c r="K10" s="26"/>
      <c r="L10" s="27" t="str">
        <f t="shared" si="2"/>
        <v>0</v>
      </c>
      <c r="M10" s="43">
        <f t="shared" si="3"/>
        <v>2</v>
      </c>
      <c r="N10" s="33"/>
      <c r="O10" s="38"/>
      <c r="P10" s="43">
        <v>0</v>
      </c>
      <c r="Q10" s="23" t="str">
        <f t="shared" si="4"/>
        <v>1</v>
      </c>
      <c r="R10" s="23" t="str">
        <f t="shared" si="5"/>
        <v>1</v>
      </c>
      <c r="S10" s="23" t="str">
        <f t="shared" si="6"/>
        <v>0</v>
      </c>
      <c r="T10" s="23" t="str">
        <f t="shared" si="7"/>
        <v>0</v>
      </c>
      <c r="U10" s="23" t="str">
        <f t="shared" si="7"/>
        <v>0</v>
      </c>
      <c r="V10" s="23" t="str">
        <f t="shared" si="8"/>
        <v>0</v>
      </c>
      <c r="X10" s="23">
        <f t="shared" si="11"/>
        <v>2</v>
      </c>
      <c r="Z10" s="30">
        <f t="shared" si="9"/>
        <v>3.6665929043868033</v>
      </c>
    </row>
    <row r="11" spans="1:26" s="23" customFormat="1" ht="35.1" customHeight="1" thickBot="1" x14ac:dyDescent="0.5">
      <c r="A11" s="23">
        <v>8</v>
      </c>
      <c r="B11" s="1" t="s">
        <v>10</v>
      </c>
      <c r="C11" s="160">
        <v>2.52</v>
      </c>
      <c r="D11" s="160">
        <v>2.3199999999999998</v>
      </c>
      <c r="E11" s="160">
        <v>1.93</v>
      </c>
      <c r="F11" s="25">
        <f t="shared" si="0"/>
        <v>0</v>
      </c>
      <c r="G11" s="79">
        <v>47353654.640000001</v>
      </c>
      <c r="H11" s="79">
        <v>6760365.71</v>
      </c>
      <c r="I11" s="25">
        <f t="shared" si="1"/>
        <v>0</v>
      </c>
      <c r="J11" s="26">
        <f t="shared" si="10"/>
        <v>1352073.142</v>
      </c>
      <c r="K11" s="26"/>
      <c r="L11" s="27" t="str">
        <f t="shared" si="2"/>
        <v>0</v>
      </c>
      <c r="M11" s="32">
        <f t="shared" si="3"/>
        <v>0</v>
      </c>
      <c r="N11" s="27"/>
      <c r="O11" s="29"/>
      <c r="P11" s="34">
        <v>4</v>
      </c>
      <c r="Q11" s="23" t="str">
        <f t="shared" si="4"/>
        <v>0</v>
      </c>
      <c r="R11" s="23" t="str">
        <f t="shared" si="5"/>
        <v>0</v>
      </c>
      <c r="S11" s="23" t="str">
        <f t="shared" si="6"/>
        <v>0</v>
      </c>
      <c r="T11" s="23" t="str">
        <f t="shared" si="7"/>
        <v>0</v>
      </c>
      <c r="U11" s="23" t="str">
        <f t="shared" si="7"/>
        <v>0</v>
      </c>
      <c r="V11" s="23" t="str">
        <f t="shared" si="8"/>
        <v>0</v>
      </c>
      <c r="X11" s="23">
        <f t="shared" si="11"/>
        <v>0</v>
      </c>
      <c r="Z11" s="30">
        <f t="shared" si="9"/>
        <v>35.022997772113129</v>
      </c>
    </row>
    <row r="12" spans="1:26" s="23" customFormat="1" ht="35.1" customHeight="1" thickBot="1" x14ac:dyDescent="0.5">
      <c r="A12" s="23">
        <v>6</v>
      </c>
      <c r="B12" s="1" t="s">
        <v>11</v>
      </c>
      <c r="C12" s="2">
        <v>0.99</v>
      </c>
      <c r="D12" s="2">
        <v>0.84</v>
      </c>
      <c r="E12" s="2">
        <v>0.65</v>
      </c>
      <c r="F12" s="25">
        <f t="shared" si="0"/>
        <v>3</v>
      </c>
      <c r="G12" s="79">
        <v>-375159.23</v>
      </c>
      <c r="H12" s="79">
        <v>5115621.91</v>
      </c>
      <c r="I12" s="25">
        <f t="shared" si="1"/>
        <v>1</v>
      </c>
      <c r="J12" s="26">
        <f t="shared" si="10"/>
        <v>1023124.382</v>
      </c>
      <c r="K12" s="26"/>
      <c r="L12" s="27" t="str">
        <f t="shared" si="2"/>
        <v>0</v>
      </c>
      <c r="M12" s="37">
        <f t="shared" si="3"/>
        <v>4</v>
      </c>
      <c r="N12" s="27"/>
      <c r="O12" s="29"/>
      <c r="P12" s="37">
        <v>2</v>
      </c>
      <c r="Q12" s="23" t="str">
        <f t="shared" si="4"/>
        <v>1</v>
      </c>
      <c r="R12" s="23" t="str">
        <f t="shared" si="5"/>
        <v>1</v>
      </c>
      <c r="S12" s="23" t="str">
        <f t="shared" si="6"/>
        <v>1</v>
      </c>
      <c r="T12" s="23" t="str">
        <f t="shared" si="7"/>
        <v>1</v>
      </c>
      <c r="U12" s="23" t="str">
        <f t="shared" si="7"/>
        <v>0</v>
      </c>
      <c r="V12" s="23" t="str">
        <f t="shared" si="8"/>
        <v>0</v>
      </c>
      <c r="X12" s="23">
        <f t="shared" si="11"/>
        <v>4</v>
      </c>
      <c r="Z12" s="30">
        <f t="shared" si="9"/>
        <v>-0.3666799820239256</v>
      </c>
    </row>
    <row r="13" spans="1:26" s="23" customFormat="1" ht="35.1" customHeight="1" thickBot="1" x14ac:dyDescent="0.5">
      <c r="A13" s="23">
        <v>11</v>
      </c>
      <c r="B13" s="1" t="s">
        <v>12</v>
      </c>
      <c r="C13" s="2">
        <v>1.37</v>
      </c>
      <c r="D13" s="160">
        <v>1.22</v>
      </c>
      <c r="E13" s="160">
        <v>1.02</v>
      </c>
      <c r="F13" s="25">
        <f t="shared" si="0"/>
        <v>1</v>
      </c>
      <c r="G13" s="79">
        <v>6294363.5199999996</v>
      </c>
      <c r="H13" s="79">
        <v>8401545.0999999996</v>
      </c>
      <c r="I13" s="25">
        <f t="shared" si="1"/>
        <v>0</v>
      </c>
      <c r="J13" s="26">
        <f t="shared" si="10"/>
        <v>1680309.02</v>
      </c>
      <c r="K13" s="26"/>
      <c r="L13" s="27" t="str">
        <f t="shared" si="2"/>
        <v>0</v>
      </c>
      <c r="M13" s="35">
        <f t="shared" si="3"/>
        <v>1</v>
      </c>
      <c r="N13" s="27"/>
      <c r="O13" s="29"/>
      <c r="P13" s="34">
        <v>4</v>
      </c>
      <c r="Q13" s="23" t="str">
        <f t="shared" si="4"/>
        <v>1</v>
      </c>
      <c r="R13" s="23" t="str">
        <f t="shared" si="5"/>
        <v>0</v>
      </c>
      <c r="S13" s="23" t="str">
        <f t="shared" si="6"/>
        <v>0</v>
      </c>
      <c r="T13" s="23" t="str">
        <f t="shared" si="7"/>
        <v>0</v>
      </c>
      <c r="U13" s="23" t="str">
        <f t="shared" si="7"/>
        <v>0</v>
      </c>
      <c r="V13" s="23" t="str">
        <f t="shared" si="8"/>
        <v>0</v>
      </c>
      <c r="X13" s="23">
        <f t="shared" si="11"/>
        <v>1</v>
      </c>
      <c r="Z13" s="30">
        <f t="shared" si="9"/>
        <v>3.7459559194653371</v>
      </c>
    </row>
    <row r="14" spans="1:26" s="23" customFormat="1" ht="35.1" customHeight="1" thickBot="1" x14ac:dyDescent="0.5">
      <c r="A14" s="23">
        <v>10</v>
      </c>
      <c r="B14" s="1" t="s">
        <v>13</v>
      </c>
      <c r="C14" s="160">
        <v>1.63</v>
      </c>
      <c r="D14" s="160">
        <v>1.43</v>
      </c>
      <c r="E14" s="160">
        <v>1.03</v>
      </c>
      <c r="F14" s="25">
        <f t="shared" si="0"/>
        <v>0</v>
      </c>
      <c r="G14" s="79">
        <v>8012044.6799999997</v>
      </c>
      <c r="H14" s="79">
        <v>2371153.2799999998</v>
      </c>
      <c r="I14" s="25">
        <f t="shared" si="1"/>
        <v>0</v>
      </c>
      <c r="J14" s="26">
        <f t="shared" si="10"/>
        <v>474230.65599999996</v>
      </c>
      <c r="K14" s="26"/>
      <c r="L14" s="27" t="str">
        <f t="shared" si="2"/>
        <v>0</v>
      </c>
      <c r="M14" s="36">
        <f t="shared" si="3"/>
        <v>0</v>
      </c>
      <c r="N14" s="27"/>
      <c r="O14" s="38"/>
      <c r="P14" s="39">
        <v>1</v>
      </c>
      <c r="Q14" s="23" t="str">
        <f t="shared" si="4"/>
        <v>0</v>
      </c>
      <c r="R14" s="23" t="str">
        <f t="shared" si="5"/>
        <v>0</v>
      </c>
      <c r="S14" s="23" t="str">
        <f t="shared" si="6"/>
        <v>0</v>
      </c>
      <c r="T14" s="23" t="str">
        <f t="shared" si="7"/>
        <v>0</v>
      </c>
      <c r="U14" s="23" t="str">
        <f t="shared" si="7"/>
        <v>0</v>
      </c>
      <c r="V14" s="23" t="str">
        <f t="shared" si="8"/>
        <v>0</v>
      </c>
      <c r="X14" s="23">
        <f t="shared" si="11"/>
        <v>0</v>
      </c>
      <c r="Z14" s="30">
        <f t="shared" si="9"/>
        <v>16.894826554612276</v>
      </c>
    </row>
    <row r="15" spans="1:26" s="23" customFormat="1" ht="35.1" customHeight="1" thickBot="1" x14ac:dyDescent="0.5">
      <c r="A15" s="23">
        <v>3</v>
      </c>
      <c r="B15" s="1" t="s">
        <v>14</v>
      </c>
      <c r="C15" s="2">
        <v>0.98</v>
      </c>
      <c r="D15" s="2">
        <v>0.81</v>
      </c>
      <c r="E15" s="2">
        <v>0.65</v>
      </c>
      <c r="F15" s="25">
        <f t="shared" si="0"/>
        <v>3</v>
      </c>
      <c r="G15" s="79">
        <v>-380994.19</v>
      </c>
      <c r="H15" s="79">
        <v>3173102.99</v>
      </c>
      <c r="I15" s="25">
        <f t="shared" si="1"/>
        <v>1</v>
      </c>
      <c r="J15" s="26">
        <f t="shared" si="10"/>
        <v>634620.598</v>
      </c>
      <c r="K15" s="26"/>
      <c r="L15" s="27" t="str">
        <f t="shared" si="2"/>
        <v>0</v>
      </c>
      <c r="M15" s="41">
        <f t="shared" si="3"/>
        <v>4</v>
      </c>
      <c r="N15" s="27"/>
      <c r="O15" s="29"/>
      <c r="P15" s="39">
        <v>1</v>
      </c>
      <c r="Q15" s="23" t="str">
        <f t="shared" si="4"/>
        <v>1</v>
      </c>
      <c r="R15" s="42" t="str">
        <f>IF(D15&lt;1,"1",IF(D15&gt;=1,"0"))</f>
        <v>1</v>
      </c>
      <c r="S15" s="23" t="str">
        <f t="shared" si="6"/>
        <v>1</v>
      </c>
      <c r="T15" s="23" t="str">
        <f t="shared" si="7"/>
        <v>1</v>
      </c>
      <c r="U15" s="23" t="str">
        <f t="shared" si="7"/>
        <v>0</v>
      </c>
      <c r="V15" s="23" t="str">
        <f t="shared" si="8"/>
        <v>0</v>
      </c>
      <c r="X15" s="23">
        <f t="shared" si="11"/>
        <v>4</v>
      </c>
      <c r="Z15" s="30">
        <f t="shared" si="9"/>
        <v>-0.60034954932238116</v>
      </c>
    </row>
    <row r="16" spans="1:26" s="23" customFormat="1" ht="35.1" customHeight="1" thickBot="1" x14ac:dyDescent="0.5">
      <c r="A16" s="23">
        <v>9</v>
      </c>
      <c r="B16" s="1" t="s">
        <v>15</v>
      </c>
      <c r="C16" s="160">
        <v>2.39</v>
      </c>
      <c r="D16" s="160">
        <v>1.94</v>
      </c>
      <c r="E16" s="160">
        <v>1.73</v>
      </c>
      <c r="F16" s="25">
        <f t="shared" si="0"/>
        <v>0</v>
      </c>
      <c r="G16" s="79">
        <v>43975553.469999999</v>
      </c>
      <c r="H16" s="79">
        <v>1185826.72</v>
      </c>
      <c r="I16" s="25">
        <f t="shared" si="1"/>
        <v>0</v>
      </c>
      <c r="J16" s="26">
        <f t="shared" si="10"/>
        <v>237165.34399999998</v>
      </c>
      <c r="K16" s="26"/>
      <c r="L16" s="27" t="str">
        <f t="shared" si="2"/>
        <v>0</v>
      </c>
      <c r="M16" s="39">
        <f t="shared" si="3"/>
        <v>0</v>
      </c>
      <c r="N16" s="27"/>
      <c r="O16" s="29"/>
      <c r="P16" s="39">
        <v>1</v>
      </c>
      <c r="Q16" s="23" t="str">
        <f t="shared" si="4"/>
        <v>0</v>
      </c>
      <c r="R16" s="23" t="str">
        <f>IF(D16&lt;=1,"1",IF(D16&gt;1,"0"))</f>
        <v>0</v>
      </c>
      <c r="S16" s="23" t="str">
        <f t="shared" si="6"/>
        <v>0</v>
      </c>
      <c r="T16" s="23" t="str">
        <f t="shared" si="7"/>
        <v>0</v>
      </c>
      <c r="U16" s="23" t="str">
        <f t="shared" si="7"/>
        <v>0</v>
      </c>
      <c r="V16" s="23" t="str">
        <f t="shared" si="8"/>
        <v>0</v>
      </c>
      <c r="X16" s="23">
        <f t="shared" si="11"/>
        <v>0</v>
      </c>
      <c r="Z16" s="30">
        <f t="shared" si="9"/>
        <v>185.42149847154735</v>
      </c>
    </row>
    <row r="17" spans="1:26" s="23" customFormat="1" ht="35.1" customHeight="1" thickBot="1" x14ac:dyDescent="0.5">
      <c r="A17" s="23">
        <v>16</v>
      </c>
      <c r="B17" s="1" t="s">
        <v>16</v>
      </c>
      <c r="C17" s="160">
        <v>2.2200000000000002</v>
      </c>
      <c r="D17" s="160">
        <v>2</v>
      </c>
      <c r="E17" s="160">
        <v>1.78</v>
      </c>
      <c r="F17" s="25">
        <f t="shared" si="0"/>
        <v>0</v>
      </c>
      <c r="G17" s="79">
        <v>7671350.9400000004</v>
      </c>
      <c r="H17" s="79">
        <v>590515.29</v>
      </c>
      <c r="I17" s="25">
        <f t="shared" si="1"/>
        <v>0</v>
      </c>
      <c r="J17" s="26">
        <f t="shared" si="10"/>
        <v>118103.058</v>
      </c>
      <c r="K17" s="26"/>
      <c r="L17" s="27" t="str">
        <f t="shared" si="2"/>
        <v>0</v>
      </c>
      <c r="M17" s="39">
        <f t="shared" si="3"/>
        <v>0</v>
      </c>
      <c r="N17" s="27"/>
      <c r="O17" s="29"/>
      <c r="P17" s="34">
        <v>4</v>
      </c>
      <c r="Q17" s="23" t="str">
        <f t="shared" si="4"/>
        <v>0</v>
      </c>
      <c r="R17" s="23" t="str">
        <f>IF(D17&lt;=1,"1",IF(D17&gt;1,"0"))</f>
        <v>0</v>
      </c>
      <c r="S17" s="23" t="str">
        <f t="shared" si="6"/>
        <v>0</v>
      </c>
      <c r="T17" s="23" t="str">
        <f t="shared" si="7"/>
        <v>0</v>
      </c>
      <c r="U17" s="23" t="str">
        <f t="shared" si="7"/>
        <v>0</v>
      </c>
      <c r="V17" s="23" t="str">
        <f t="shared" si="8"/>
        <v>0</v>
      </c>
      <c r="X17" s="23">
        <f t="shared" si="11"/>
        <v>0</v>
      </c>
      <c r="Z17" s="30">
        <f t="shared" si="9"/>
        <v>64.954718954017267</v>
      </c>
    </row>
    <row r="18" spans="1:26" s="23" customFormat="1" ht="35.1" customHeight="1" thickBot="1" x14ac:dyDescent="0.5">
      <c r="A18" s="23">
        <v>15</v>
      </c>
      <c r="B18" s="1" t="s">
        <v>17</v>
      </c>
      <c r="C18" s="2">
        <v>1.1499999999999999</v>
      </c>
      <c r="D18" s="160">
        <v>1.05</v>
      </c>
      <c r="E18" s="2">
        <v>0.72</v>
      </c>
      <c r="F18" s="25">
        <f t="shared" si="0"/>
        <v>2</v>
      </c>
      <c r="G18" s="79">
        <v>3172897.07</v>
      </c>
      <c r="H18" s="79">
        <v>-487081.46</v>
      </c>
      <c r="I18" s="25">
        <f t="shared" si="1"/>
        <v>1</v>
      </c>
      <c r="J18" s="26">
        <f t="shared" si="10"/>
        <v>-97416.292000000001</v>
      </c>
      <c r="K18" s="26">
        <v>58.63</v>
      </c>
      <c r="L18" s="27" t="str">
        <f t="shared" si="2"/>
        <v>0</v>
      </c>
      <c r="M18" s="39">
        <f t="shared" si="3"/>
        <v>3</v>
      </c>
      <c r="N18" s="27"/>
      <c r="O18" s="29"/>
      <c r="P18" s="34">
        <v>4</v>
      </c>
      <c r="Q18" s="23" t="str">
        <f t="shared" si="4"/>
        <v>1</v>
      </c>
      <c r="R18" s="23" t="str">
        <f>IF(D18&lt;=1,"1",IF(D18&gt;1,"0"))</f>
        <v>0</v>
      </c>
      <c r="S18" s="23" t="str">
        <f t="shared" si="6"/>
        <v>1</v>
      </c>
      <c r="T18" s="23" t="str">
        <f t="shared" si="7"/>
        <v>0</v>
      </c>
      <c r="U18" s="23" t="str">
        <f t="shared" si="7"/>
        <v>1</v>
      </c>
      <c r="V18" s="23" t="str">
        <f t="shared" si="8"/>
        <v>0</v>
      </c>
      <c r="X18" s="23">
        <f t="shared" si="11"/>
        <v>3</v>
      </c>
      <c r="Z18" s="30">
        <f t="shared" si="9"/>
        <v>-32.570497242904707</v>
      </c>
    </row>
    <row r="19" spans="1:26" s="23" customFormat="1" ht="35.1" customHeight="1" thickBot="1" x14ac:dyDescent="0.5">
      <c r="A19" s="23">
        <v>12</v>
      </c>
      <c r="B19" s="1" t="s">
        <v>18</v>
      </c>
      <c r="C19" s="2">
        <v>0.96</v>
      </c>
      <c r="D19" s="160">
        <v>0.84</v>
      </c>
      <c r="E19" s="2">
        <v>0.7</v>
      </c>
      <c r="F19" s="25">
        <f t="shared" si="0"/>
        <v>3</v>
      </c>
      <c r="G19" s="79">
        <v>-623820.62</v>
      </c>
      <c r="H19" s="79">
        <v>4002943.9</v>
      </c>
      <c r="I19" s="25">
        <f t="shared" si="1"/>
        <v>1</v>
      </c>
      <c r="J19" s="26">
        <f t="shared" si="10"/>
        <v>800588.78</v>
      </c>
      <c r="K19" s="26">
        <v>1.4</v>
      </c>
      <c r="L19" s="27" t="str">
        <f t="shared" si="2"/>
        <v>2</v>
      </c>
      <c r="M19" s="39">
        <f t="shared" si="3"/>
        <v>6</v>
      </c>
      <c r="N19" s="27"/>
      <c r="O19" s="38"/>
      <c r="P19" s="39">
        <v>1</v>
      </c>
      <c r="Q19" s="23" t="str">
        <f t="shared" si="4"/>
        <v>1</v>
      </c>
      <c r="R19" s="23" t="str">
        <f>IF(D19&lt;=1,"1",IF(D19&gt;1,"0"))</f>
        <v>1</v>
      </c>
      <c r="S19" s="23" t="str">
        <f t="shared" si="6"/>
        <v>1</v>
      </c>
      <c r="T19" s="23" t="str">
        <f t="shared" si="7"/>
        <v>1</v>
      </c>
      <c r="U19" s="23" t="str">
        <f t="shared" si="7"/>
        <v>0</v>
      </c>
      <c r="V19" s="23" t="str">
        <f t="shared" si="8"/>
        <v>2</v>
      </c>
      <c r="X19" s="23">
        <f t="shared" si="11"/>
        <v>6</v>
      </c>
      <c r="Z19" s="30">
        <f t="shared" si="9"/>
        <v>-0.77920230158609016</v>
      </c>
    </row>
    <row r="20" spans="1:26" s="23" customFormat="1" ht="35.1" customHeight="1" thickBot="1" x14ac:dyDescent="0.5">
      <c r="A20" s="23">
        <v>7</v>
      </c>
      <c r="B20" s="1" t="s">
        <v>19</v>
      </c>
      <c r="C20" s="2">
        <v>1.28</v>
      </c>
      <c r="D20" s="160">
        <v>1.07</v>
      </c>
      <c r="E20" s="160">
        <v>0.83</v>
      </c>
      <c r="F20" s="25">
        <f t="shared" si="0"/>
        <v>1</v>
      </c>
      <c r="G20" s="79">
        <v>2063880.07</v>
      </c>
      <c r="H20" s="79">
        <v>1926619.89</v>
      </c>
      <c r="I20" s="25">
        <f t="shared" si="1"/>
        <v>0</v>
      </c>
      <c r="J20" s="26">
        <f t="shared" si="10"/>
        <v>385323.978</v>
      </c>
      <c r="K20" s="26"/>
      <c r="L20" s="27" t="str">
        <f t="shared" si="2"/>
        <v>0</v>
      </c>
      <c r="M20" s="33">
        <f t="shared" si="3"/>
        <v>1</v>
      </c>
      <c r="N20" s="33"/>
      <c r="O20" s="38"/>
      <c r="P20" s="43">
        <v>0</v>
      </c>
      <c r="Q20" s="23" t="str">
        <f t="shared" si="4"/>
        <v>1</v>
      </c>
      <c r="R20" s="23" t="str">
        <f>IF(D20&lt;=1,"1",IF(D20&gt;1,"0"))</f>
        <v>0</v>
      </c>
      <c r="S20" s="23" t="str">
        <f t="shared" si="6"/>
        <v>0</v>
      </c>
      <c r="T20" s="23" t="str">
        <f t="shared" si="7"/>
        <v>0</v>
      </c>
      <c r="U20" s="23" t="str">
        <f t="shared" si="7"/>
        <v>0</v>
      </c>
      <c r="V20" s="23" t="str">
        <f t="shared" si="8"/>
        <v>0</v>
      </c>
      <c r="X20" s="23">
        <f t="shared" si="11"/>
        <v>1</v>
      </c>
      <c r="Z20" s="30">
        <f t="shared" si="9"/>
        <v>5.3562201883008695</v>
      </c>
    </row>
    <row r="21" spans="1:26" ht="9" customHeight="1" x14ac:dyDescent="0.25"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93"/>
      <c r="M27" s="93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3">
      <colorScale>
        <cfvo type="min"/>
        <cfvo type="max"/>
        <color rgb="FFFCFCFF"/>
        <color rgb="FFF8696B"/>
      </colorScale>
    </cfRule>
  </conditionalFormatting>
  <conditionalFormatting sqref="G5:H20">
    <cfRule type="cellIs" dxfId="7" priority="2" operator="lessThan">
      <formula>0</formula>
    </cfRule>
  </conditionalFormatting>
  <conditionalFormatting sqref="J5:J20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7" zoomScale="70" zoomScaleNormal="70" workbookViewId="0">
      <selection activeCell="K16" sqref="K16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7" width="19" style="17" customWidth="1"/>
    <col min="8" max="8" width="19.2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48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52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3">
      <c r="A5" s="23">
        <v>14</v>
      </c>
      <c r="B5" s="161" t="s">
        <v>18</v>
      </c>
      <c r="C5" s="162">
        <v>0.99</v>
      </c>
      <c r="D5" s="162">
        <v>0.9</v>
      </c>
      <c r="E5" s="162">
        <v>0.77</v>
      </c>
      <c r="F5" s="25">
        <f t="shared" ref="F5:F20" si="0">+Q5+R5+S5</f>
        <v>3</v>
      </c>
      <c r="G5" s="79">
        <v>-269262.82</v>
      </c>
      <c r="H5" s="79">
        <v>4229306.76</v>
      </c>
      <c r="I5" s="25">
        <f t="shared" ref="I5:I20" si="1">+T5+U5</f>
        <v>1</v>
      </c>
      <c r="J5" s="26">
        <f>SUM(H5/6)</f>
        <v>704884.46</v>
      </c>
      <c r="K5" s="75"/>
      <c r="L5" s="27" t="str">
        <f t="shared" ref="L5:L20" si="2">+V5</f>
        <v>0</v>
      </c>
      <c r="M5" s="28">
        <f t="shared" ref="M5:M20" si="3">+X5</f>
        <v>4</v>
      </c>
      <c r="N5" s="27"/>
      <c r="O5" s="29"/>
      <c r="P5" s="28">
        <v>5</v>
      </c>
      <c r="Q5" s="23" t="str">
        <f t="shared" ref="Q5:Q20" si="4">IF(C5&lt;1.5,"1",IF(C5&gt;=1.5,"0"))</f>
        <v>1</v>
      </c>
      <c r="R5" s="23" t="str">
        <f t="shared" ref="R5:R14" si="5">IF(D5&lt;=1,"1",IF(D5&gt;1,"0"))</f>
        <v>1</v>
      </c>
      <c r="S5" s="23" t="str">
        <f t="shared" ref="S5:S20" si="6">IF(E5&lt;0.8,"1",IF(E5&gt;=0.8,"0"))</f>
        <v>1</v>
      </c>
      <c r="T5" s="23" t="str">
        <f t="shared" ref="T5:U20" si="7">IF(G5&lt;0,"1",IF(G5&gt;=0,"0"))</f>
        <v>1</v>
      </c>
      <c r="U5" s="23" t="str">
        <f t="shared" si="7"/>
        <v>0</v>
      </c>
      <c r="V5" s="23" t="str">
        <f t="shared" ref="V5:V20" si="8">IF(K5="","0",IF(K5&lt;3,"2",IF(K5&lt;6,"1",IF(K5&gt;6.01,"0"))))</f>
        <v>0</v>
      </c>
      <c r="X5" s="23">
        <f>+Q5+R5+S5+T5+U5+V5</f>
        <v>4</v>
      </c>
      <c r="Z5" s="30">
        <f t="shared" ref="Z5:Z20" si="9">G5/J5</f>
        <v>-0.38199568195899797</v>
      </c>
    </row>
    <row r="6" spans="1:26" s="23" customFormat="1" ht="35.1" customHeight="1" thickBot="1" x14ac:dyDescent="0.3">
      <c r="A6" s="23">
        <v>13</v>
      </c>
      <c r="B6" s="161" t="s">
        <v>11</v>
      </c>
      <c r="C6" s="162">
        <v>0.86</v>
      </c>
      <c r="D6" s="162">
        <v>0.74</v>
      </c>
      <c r="E6" s="162">
        <v>0.6</v>
      </c>
      <c r="F6" s="25">
        <f t="shared" si="0"/>
        <v>3</v>
      </c>
      <c r="G6" s="79">
        <v>-4393015.03</v>
      </c>
      <c r="H6" s="79">
        <v>3930268.48</v>
      </c>
      <c r="I6" s="25">
        <f t="shared" si="1"/>
        <v>1</v>
      </c>
      <c r="J6" s="26">
        <f t="shared" ref="J6:J19" si="10">SUM(H6/6)</f>
        <v>655044.7466666667</v>
      </c>
      <c r="K6" s="26"/>
      <c r="L6" s="27" t="str">
        <f t="shared" si="2"/>
        <v>0</v>
      </c>
      <c r="M6" s="37">
        <f t="shared" si="3"/>
        <v>4</v>
      </c>
      <c r="N6" s="40"/>
      <c r="O6" s="38"/>
      <c r="P6" s="41">
        <v>1</v>
      </c>
      <c r="Q6" s="23" t="str">
        <f t="shared" si="4"/>
        <v>1</v>
      </c>
      <c r="R6" s="23" t="str">
        <f t="shared" si="5"/>
        <v>1</v>
      </c>
      <c r="S6" s="23" t="str">
        <f t="shared" si="6"/>
        <v>1</v>
      </c>
      <c r="T6" s="23" t="str">
        <f t="shared" si="7"/>
        <v>1</v>
      </c>
      <c r="U6" s="23" t="str">
        <f t="shared" si="7"/>
        <v>0</v>
      </c>
      <c r="V6" s="23" t="str">
        <f t="shared" si="8"/>
        <v>0</v>
      </c>
      <c r="X6" s="23">
        <f t="shared" ref="X6:X20" si="11">+Q6+R6+S6+T6+U6+V6</f>
        <v>4</v>
      </c>
      <c r="Z6" s="30">
        <f t="shared" si="9"/>
        <v>-6.7064350219657261</v>
      </c>
    </row>
    <row r="7" spans="1:26" s="23" customFormat="1" ht="35.1" customHeight="1" thickBot="1" x14ac:dyDescent="0.3">
      <c r="A7" s="23">
        <v>4</v>
      </c>
      <c r="B7" s="161" t="s">
        <v>14</v>
      </c>
      <c r="C7" s="162">
        <v>1.01</v>
      </c>
      <c r="D7" s="162">
        <v>0.87</v>
      </c>
      <c r="E7" s="162">
        <v>0.73</v>
      </c>
      <c r="F7" s="25">
        <f t="shared" si="0"/>
        <v>3</v>
      </c>
      <c r="G7" s="79">
        <v>300757.48</v>
      </c>
      <c r="H7" s="79">
        <v>3094307.27</v>
      </c>
      <c r="I7" s="25">
        <f t="shared" si="1"/>
        <v>0</v>
      </c>
      <c r="J7" s="26">
        <f t="shared" si="10"/>
        <v>515717.87833333336</v>
      </c>
      <c r="K7" s="26"/>
      <c r="L7" s="27" t="str">
        <f t="shared" si="2"/>
        <v>0</v>
      </c>
      <c r="M7" s="36">
        <f t="shared" si="3"/>
        <v>3</v>
      </c>
      <c r="N7" s="27"/>
      <c r="O7" s="29"/>
      <c r="P7" s="37">
        <v>2</v>
      </c>
      <c r="Q7" s="23" t="str">
        <f t="shared" si="4"/>
        <v>1</v>
      </c>
      <c r="R7" s="23" t="str">
        <f t="shared" si="5"/>
        <v>1</v>
      </c>
      <c r="S7" s="23" t="str">
        <f t="shared" si="6"/>
        <v>1</v>
      </c>
      <c r="T7" s="23" t="str">
        <f t="shared" si="7"/>
        <v>0</v>
      </c>
      <c r="U7" s="23" t="str">
        <f t="shared" si="7"/>
        <v>0</v>
      </c>
      <c r="V7" s="23" t="str">
        <f t="shared" si="8"/>
        <v>0</v>
      </c>
      <c r="X7" s="23">
        <f t="shared" si="11"/>
        <v>3</v>
      </c>
      <c r="Z7" s="30">
        <f t="shared" si="9"/>
        <v>0.58318218668697364</v>
      </c>
    </row>
    <row r="8" spans="1:26" s="23" customFormat="1" ht="35.1" customHeight="1" thickBot="1" x14ac:dyDescent="0.3">
      <c r="A8" s="23">
        <v>2</v>
      </c>
      <c r="B8" s="161" t="s">
        <v>17</v>
      </c>
      <c r="C8" s="162">
        <v>1.1399999999999999</v>
      </c>
      <c r="D8" s="163">
        <v>1.05</v>
      </c>
      <c r="E8" s="162">
        <v>0.73</v>
      </c>
      <c r="F8" s="25">
        <f t="shared" si="0"/>
        <v>2</v>
      </c>
      <c r="G8" s="79">
        <v>3243732.99</v>
      </c>
      <c r="H8" s="79">
        <v>-769282.14</v>
      </c>
      <c r="I8" s="25">
        <f t="shared" si="1"/>
        <v>1</v>
      </c>
      <c r="J8" s="26">
        <f t="shared" si="10"/>
        <v>-128213.69</v>
      </c>
      <c r="K8" s="26">
        <v>25.3</v>
      </c>
      <c r="L8" s="27" t="str">
        <f t="shared" si="2"/>
        <v>0</v>
      </c>
      <c r="M8" s="34">
        <f t="shared" si="3"/>
        <v>3</v>
      </c>
      <c r="N8" s="27"/>
      <c r="O8" s="29"/>
      <c r="P8" s="43">
        <v>0</v>
      </c>
      <c r="Q8" s="23" t="str">
        <f t="shared" si="4"/>
        <v>1</v>
      </c>
      <c r="R8" s="23" t="str">
        <f t="shared" si="5"/>
        <v>0</v>
      </c>
      <c r="S8" s="23" t="str">
        <f t="shared" si="6"/>
        <v>1</v>
      </c>
      <c r="T8" s="23" t="str">
        <f t="shared" si="7"/>
        <v>0</v>
      </c>
      <c r="U8" s="23" t="str">
        <f t="shared" si="7"/>
        <v>1</v>
      </c>
      <c r="V8" s="23" t="str">
        <f t="shared" si="8"/>
        <v>0</v>
      </c>
      <c r="X8" s="23">
        <f t="shared" si="11"/>
        <v>3</v>
      </c>
      <c r="Z8" s="30">
        <f t="shared" si="9"/>
        <v>-25.299427775614291</v>
      </c>
    </row>
    <row r="9" spans="1:26" s="23" customFormat="1" ht="35.1" customHeight="1" thickBot="1" x14ac:dyDescent="0.3">
      <c r="A9" s="23">
        <v>5</v>
      </c>
      <c r="B9" s="161" t="s">
        <v>9</v>
      </c>
      <c r="C9" s="162">
        <v>1.1200000000000001</v>
      </c>
      <c r="D9" s="162">
        <v>0.96</v>
      </c>
      <c r="E9" s="163">
        <v>0.88</v>
      </c>
      <c r="F9" s="25">
        <f t="shared" si="0"/>
        <v>2</v>
      </c>
      <c r="G9" s="82">
        <v>2374592.5299999998</v>
      </c>
      <c r="H9" s="82">
        <v>3610547.62</v>
      </c>
      <c r="I9" s="25">
        <f t="shared" si="1"/>
        <v>0</v>
      </c>
      <c r="J9" s="26">
        <f t="shared" si="10"/>
        <v>601757.93666666665</v>
      </c>
      <c r="K9" s="26"/>
      <c r="L9" s="27" t="str">
        <f t="shared" si="2"/>
        <v>0</v>
      </c>
      <c r="M9" s="39">
        <f t="shared" si="3"/>
        <v>2</v>
      </c>
      <c r="N9" s="27"/>
      <c r="O9" s="29"/>
      <c r="P9" s="41">
        <v>1</v>
      </c>
      <c r="Q9" s="23" t="str">
        <f t="shared" si="4"/>
        <v>1</v>
      </c>
      <c r="R9" s="23" t="str">
        <f t="shared" si="5"/>
        <v>1</v>
      </c>
      <c r="S9" s="23" t="str">
        <f t="shared" si="6"/>
        <v>0</v>
      </c>
      <c r="T9" s="23" t="str">
        <f t="shared" si="7"/>
        <v>0</v>
      </c>
      <c r="U9" s="23" t="str">
        <f t="shared" si="7"/>
        <v>0</v>
      </c>
      <c r="V9" s="23" t="str">
        <f t="shared" si="8"/>
        <v>0</v>
      </c>
      <c r="X9" s="23">
        <f t="shared" si="11"/>
        <v>2</v>
      </c>
      <c r="Z9" s="30">
        <f t="shared" si="9"/>
        <v>3.9460925819335957</v>
      </c>
    </row>
    <row r="10" spans="1:26" s="23" customFormat="1" ht="35.1" customHeight="1" thickBot="1" x14ac:dyDescent="0.3">
      <c r="A10" s="23">
        <v>1</v>
      </c>
      <c r="B10" s="161" t="s">
        <v>12</v>
      </c>
      <c r="C10" s="162">
        <v>1.42</v>
      </c>
      <c r="D10" s="163">
        <v>1.29</v>
      </c>
      <c r="E10" s="163">
        <v>1.1200000000000001</v>
      </c>
      <c r="F10" s="25">
        <f t="shared" si="0"/>
        <v>1</v>
      </c>
      <c r="G10" s="79">
        <v>7725204.3899999997</v>
      </c>
      <c r="H10" s="79">
        <v>9495406.3399999999</v>
      </c>
      <c r="I10" s="25">
        <f t="shared" si="1"/>
        <v>0</v>
      </c>
      <c r="J10" s="26">
        <f t="shared" si="10"/>
        <v>1582567.7233333334</v>
      </c>
      <c r="K10" s="26"/>
      <c r="L10" s="27" t="str">
        <f t="shared" si="2"/>
        <v>0</v>
      </c>
      <c r="M10" s="43">
        <f t="shared" si="3"/>
        <v>1</v>
      </c>
      <c r="N10" s="33"/>
      <c r="O10" s="38"/>
      <c r="P10" s="43">
        <v>0</v>
      </c>
      <c r="Q10" s="23" t="str">
        <f t="shared" si="4"/>
        <v>1</v>
      </c>
      <c r="R10" s="23" t="str">
        <f t="shared" si="5"/>
        <v>0</v>
      </c>
      <c r="S10" s="23" t="str">
        <f t="shared" si="6"/>
        <v>0</v>
      </c>
      <c r="T10" s="23" t="str">
        <f t="shared" si="7"/>
        <v>0</v>
      </c>
      <c r="U10" s="23" t="str">
        <f t="shared" si="7"/>
        <v>0</v>
      </c>
      <c r="V10" s="23" t="str">
        <f t="shared" si="8"/>
        <v>0</v>
      </c>
      <c r="X10" s="23">
        <f t="shared" si="11"/>
        <v>1</v>
      </c>
      <c r="Z10" s="30">
        <f t="shared" si="9"/>
        <v>4.8814368422278598</v>
      </c>
    </row>
    <row r="11" spans="1:26" s="23" customFormat="1" ht="35.1" customHeight="1" thickBot="1" x14ac:dyDescent="0.3">
      <c r="A11" s="23">
        <v>8</v>
      </c>
      <c r="B11" s="1" t="s">
        <v>6</v>
      </c>
      <c r="C11" s="162">
        <v>1.1299999999999999</v>
      </c>
      <c r="D11" s="163">
        <v>1.05</v>
      </c>
      <c r="E11" s="163">
        <v>0.89</v>
      </c>
      <c r="F11" s="25">
        <f t="shared" si="0"/>
        <v>1</v>
      </c>
      <c r="G11" s="79">
        <v>4092348.14</v>
      </c>
      <c r="H11" s="79">
        <v>3496407.14</v>
      </c>
      <c r="I11" s="25">
        <f t="shared" si="1"/>
        <v>0</v>
      </c>
      <c r="J11" s="26">
        <f t="shared" si="10"/>
        <v>582734.52333333332</v>
      </c>
      <c r="K11" s="26"/>
      <c r="L11" s="27" t="str">
        <f t="shared" si="2"/>
        <v>0</v>
      </c>
      <c r="M11" s="32">
        <f t="shared" si="3"/>
        <v>1</v>
      </c>
      <c r="N11" s="27"/>
      <c r="O11" s="29"/>
      <c r="P11" s="34">
        <v>4</v>
      </c>
      <c r="Q11" s="23" t="str">
        <f t="shared" si="4"/>
        <v>1</v>
      </c>
      <c r="R11" s="23" t="str">
        <f t="shared" si="5"/>
        <v>0</v>
      </c>
      <c r="S11" s="23" t="str">
        <f t="shared" si="6"/>
        <v>0</v>
      </c>
      <c r="T11" s="23" t="str">
        <f t="shared" si="7"/>
        <v>0</v>
      </c>
      <c r="U11" s="23" t="str">
        <f t="shared" si="7"/>
        <v>0</v>
      </c>
      <c r="V11" s="23" t="str">
        <f t="shared" si="8"/>
        <v>0</v>
      </c>
      <c r="X11" s="23">
        <f t="shared" si="11"/>
        <v>1</v>
      </c>
      <c r="Z11" s="30">
        <f t="shared" si="9"/>
        <v>7.0226629385043529</v>
      </c>
    </row>
    <row r="12" spans="1:26" s="23" customFormat="1" ht="35.1" customHeight="1" thickBot="1" x14ac:dyDescent="0.3">
      <c r="A12" s="23">
        <v>6</v>
      </c>
      <c r="B12" s="1" t="s">
        <v>7</v>
      </c>
      <c r="C12" s="163">
        <v>1.59</v>
      </c>
      <c r="D12" s="163">
        <v>1.45</v>
      </c>
      <c r="E12" s="163">
        <v>1.24</v>
      </c>
      <c r="F12" s="25">
        <f t="shared" si="0"/>
        <v>0</v>
      </c>
      <c r="G12" s="79">
        <v>12766101.029999999</v>
      </c>
      <c r="H12" s="79">
        <v>-1675483.3</v>
      </c>
      <c r="I12" s="25">
        <f t="shared" si="1"/>
        <v>1</v>
      </c>
      <c r="J12" s="26">
        <f t="shared" si="10"/>
        <v>-279247.21666666667</v>
      </c>
      <c r="K12" s="26">
        <v>45.72</v>
      </c>
      <c r="L12" s="27" t="str">
        <f t="shared" si="2"/>
        <v>0</v>
      </c>
      <c r="M12" s="37">
        <f t="shared" si="3"/>
        <v>1</v>
      </c>
      <c r="N12" s="27"/>
      <c r="O12" s="29"/>
      <c r="P12" s="37">
        <v>2</v>
      </c>
      <c r="Q12" s="23" t="str">
        <f t="shared" si="4"/>
        <v>0</v>
      </c>
      <c r="R12" s="23" t="str">
        <f t="shared" si="5"/>
        <v>0</v>
      </c>
      <c r="S12" s="23" t="str">
        <f t="shared" si="6"/>
        <v>0</v>
      </c>
      <c r="T12" s="23" t="str">
        <f t="shared" si="7"/>
        <v>0</v>
      </c>
      <c r="U12" s="23" t="str">
        <f t="shared" si="7"/>
        <v>1</v>
      </c>
      <c r="V12" s="23" t="str">
        <f t="shared" si="8"/>
        <v>0</v>
      </c>
      <c r="X12" s="23">
        <f t="shared" si="11"/>
        <v>1</v>
      </c>
      <c r="Z12" s="30">
        <f t="shared" si="9"/>
        <v>-45.716126314120821</v>
      </c>
    </row>
    <row r="13" spans="1:26" s="23" customFormat="1" ht="35.1" customHeight="1" thickBot="1" x14ac:dyDescent="0.3">
      <c r="A13" s="23">
        <v>11</v>
      </c>
      <c r="B13" s="1" t="s">
        <v>8</v>
      </c>
      <c r="C13" s="163">
        <v>2.16</v>
      </c>
      <c r="D13" s="163">
        <v>1.91</v>
      </c>
      <c r="E13" s="163">
        <v>1.59</v>
      </c>
      <c r="F13" s="25">
        <f t="shared" si="0"/>
        <v>0</v>
      </c>
      <c r="G13" s="79">
        <v>13476757.35</v>
      </c>
      <c r="H13" s="79">
        <v>-701228.33</v>
      </c>
      <c r="I13" s="25">
        <f t="shared" si="1"/>
        <v>1</v>
      </c>
      <c r="J13" s="26">
        <f t="shared" si="10"/>
        <v>-116871.38833333332</v>
      </c>
      <c r="K13" s="26">
        <v>115.31</v>
      </c>
      <c r="L13" s="27" t="str">
        <f t="shared" si="2"/>
        <v>0</v>
      </c>
      <c r="M13" s="35">
        <f t="shared" si="3"/>
        <v>1</v>
      </c>
      <c r="N13" s="27"/>
      <c r="O13" s="29"/>
      <c r="P13" s="34">
        <v>4</v>
      </c>
      <c r="Q13" s="23" t="str">
        <f t="shared" si="4"/>
        <v>0</v>
      </c>
      <c r="R13" s="23" t="str">
        <f t="shared" si="5"/>
        <v>0</v>
      </c>
      <c r="S13" s="23" t="str">
        <f t="shared" si="6"/>
        <v>0</v>
      </c>
      <c r="T13" s="23" t="str">
        <f t="shared" si="7"/>
        <v>0</v>
      </c>
      <c r="U13" s="23" t="str">
        <f t="shared" si="7"/>
        <v>1</v>
      </c>
      <c r="V13" s="23" t="str">
        <f t="shared" si="8"/>
        <v>0</v>
      </c>
      <c r="X13" s="23">
        <f t="shared" si="11"/>
        <v>1</v>
      </c>
      <c r="Z13" s="30">
        <f t="shared" si="9"/>
        <v>-115.31271718585586</v>
      </c>
    </row>
    <row r="14" spans="1:26" s="23" customFormat="1" ht="35.1" customHeight="1" thickBot="1" x14ac:dyDescent="0.3">
      <c r="A14" s="23">
        <v>10</v>
      </c>
      <c r="B14" s="161" t="s">
        <v>15</v>
      </c>
      <c r="C14" s="163">
        <v>2</v>
      </c>
      <c r="D14" s="163">
        <v>1.66</v>
      </c>
      <c r="E14" s="163">
        <v>1.51</v>
      </c>
      <c r="F14" s="25">
        <f t="shared" si="0"/>
        <v>0</v>
      </c>
      <c r="G14" s="79">
        <v>43238403.460000001</v>
      </c>
      <c r="H14" s="79">
        <v>-344719.54</v>
      </c>
      <c r="I14" s="25">
        <f t="shared" si="1"/>
        <v>1</v>
      </c>
      <c r="J14" s="26">
        <f t="shared" si="10"/>
        <v>-57453.256666666661</v>
      </c>
      <c r="K14" s="26">
        <v>752.58</v>
      </c>
      <c r="L14" s="27" t="str">
        <f t="shared" si="2"/>
        <v>0</v>
      </c>
      <c r="M14" s="36">
        <f t="shared" si="3"/>
        <v>1</v>
      </c>
      <c r="N14" s="27"/>
      <c r="O14" s="38"/>
      <c r="P14" s="39">
        <v>1</v>
      </c>
      <c r="Q14" s="23" t="str">
        <f t="shared" si="4"/>
        <v>0</v>
      </c>
      <c r="R14" s="23" t="str">
        <f t="shared" si="5"/>
        <v>0</v>
      </c>
      <c r="S14" s="23" t="str">
        <f t="shared" si="6"/>
        <v>0</v>
      </c>
      <c r="T14" s="23" t="str">
        <f t="shared" si="7"/>
        <v>0</v>
      </c>
      <c r="U14" s="23" t="str">
        <f t="shared" si="7"/>
        <v>1</v>
      </c>
      <c r="V14" s="23" t="str">
        <f t="shared" si="8"/>
        <v>0</v>
      </c>
      <c r="X14" s="23">
        <f t="shared" si="11"/>
        <v>1</v>
      </c>
      <c r="Z14" s="30">
        <f t="shared" si="9"/>
        <v>-752.58403036857158</v>
      </c>
    </row>
    <row r="15" spans="1:26" s="23" customFormat="1" ht="35.1" customHeight="1" thickBot="1" x14ac:dyDescent="0.3">
      <c r="A15" s="23">
        <v>3</v>
      </c>
      <c r="B15" s="1" t="s">
        <v>19</v>
      </c>
      <c r="C15" s="162">
        <v>1.27</v>
      </c>
      <c r="D15" s="163">
        <v>1.1399999999999999</v>
      </c>
      <c r="E15" s="163">
        <v>0.95</v>
      </c>
      <c r="F15" s="25">
        <f t="shared" si="0"/>
        <v>1</v>
      </c>
      <c r="G15" s="79">
        <v>2431749.37</v>
      </c>
      <c r="H15" s="79">
        <v>1835788.56</v>
      </c>
      <c r="I15" s="25">
        <f t="shared" si="1"/>
        <v>0</v>
      </c>
      <c r="J15" s="26">
        <f t="shared" si="10"/>
        <v>305964.76</v>
      </c>
      <c r="K15" s="26"/>
      <c r="L15" s="27" t="str">
        <f t="shared" si="2"/>
        <v>0</v>
      </c>
      <c r="M15" s="41">
        <f t="shared" si="3"/>
        <v>1</v>
      </c>
      <c r="N15" s="27"/>
      <c r="O15" s="29"/>
      <c r="P15" s="39">
        <v>1</v>
      </c>
      <c r="Q15" s="23" t="str">
        <f t="shared" si="4"/>
        <v>1</v>
      </c>
      <c r="R15" s="42" t="str">
        <f>IF(D15&lt;1,"1",IF(D15&gt;=1,"0"))</f>
        <v>0</v>
      </c>
      <c r="S15" s="23" t="str">
        <f t="shared" si="6"/>
        <v>0</v>
      </c>
      <c r="T15" s="23" t="str">
        <f t="shared" si="7"/>
        <v>0</v>
      </c>
      <c r="U15" s="23" t="str">
        <f t="shared" si="7"/>
        <v>0</v>
      </c>
      <c r="V15" s="23" t="str">
        <f t="shared" si="8"/>
        <v>0</v>
      </c>
      <c r="X15" s="23">
        <f t="shared" si="11"/>
        <v>1</v>
      </c>
      <c r="Z15" s="30">
        <f t="shared" si="9"/>
        <v>7.9478086626708251</v>
      </c>
    </row>
    <row r="16" spans="1:26" s="23" customFormat="1" ht="35.1" customHeight="1" thickBot="1" x14ac:dyDescent="0.3">
      <c r="A16" s="23">
        <v>9</v>
      </c>
      <c r="B16" s="1" t="s">
        <v>4</v>
      </c>
      <c r="C16" s="163">
        <v>4.63</v>
      </c>
      <c r="D16" s="163">
        <v>4.46</v>
      </c>
      <c r="E16" s="163">
        <v>3.14</v>
      </c>
      <c r="F16" s="25">
        <f t="shared" si="0"/>
        <v>0</v>
      </c>
      <c r="G16" s="79">
        <v>646543223.38</v>
      </c>
      <c r="H16" s="79">
        <v>143011424.22</v>
      </c>
      <c r="I16" s="25">
        <f t="shared" si="1"/>
        <v>0</v>
      </c>
      <c r="J16" s="26">
        <f t="shared" si="10"/>
        <v>23835237.370000001</v>
      </c>
      <c r="K16" s="26"/>
      <c r="L16" s="27" t="str">
        <f t="shared" si="2"/>
        <v>0</v>
      </c>
      <c r="M16" s="39">
        <f t="shared" si="3"/>
        <v>0</v>
      </c>
      <c r="N16" s="27"/>
      <c r="O16" s="29"/>
      <c r="P16" s="39">
        <v>1</v>
      </c>
      <c r="Q16" s="23" t="str">
        <f t="shared" si="4"/>
        <v>0</v>
      </c>
      <c r="R16" s="23" t="str">
        <f>IF(D16&lt;=1,"1",IF(D16&gt;1,"0"))</f>
        <v>0</v>
      </c>
      <c r="S16" s="23" t="str">
        <f t="shared" si="6"/>
        <v>0</v>
      </c>
      <c r="T16" s="23" t="str">
        <f t="shared" si="7"/>
        <v>0</v>
      </c>
      <c r="U16" s="23" t="str">
        <f t="shared" si="7"/>
        <v>0</v>
      </c>
      <c r="V16" s="23" t="str">
        <f t="shared" si="8"/>
        <v>0</v>
      </c>
      <c r="X16" s="23">
        <f t="shared" si="11"/>
        <v>0</v>
      </c>
      <c r="Z16" s="30">
        <f t="shared" si="9"/>
        <v>27.12552064590578</v>
      </c>
    </row>
    <row r="17" spans="1:26" s="23" customFormat="1" ht="35.1" customHeight="1" thickBot="1" x14ac:dyDescent="0.3">
      <c r="A17" s="23">
        <v>16</v>
      </c>
      <c r="B17" s="1" t="s">
        <v>5</v>
      </c>
      <c r="C17" s="163">
        <v>1.59</v>
      </c>
      <c r="D17" s="163">
        <v>1.35</v>
      </c>
      <c r="E17" s="163">
        <v>0.81</v>
      </c>
      <c r="F17" s="25">
        <f t="shared" si="0"/>
        <v>0</v>
      </c>
      <c r="G17" s="79">
        <v>56042472.380000003</v>
      </c>
      <c r="H17" s="79">
        <v>3104321.63</v>
      </c>
      <c r="I17" s="25">
        <f t="shared" si="1"/>
        <v>0</v>
      </c>
      <c r="J17" s="26">
        <f t="shared" si="10"/>
        <v>517386.9383333333</v>
      </c>
      <c r="K17" s="26"/>
      <c r="L17" s="27" t="str">
        <f t="shared" si="2"/>
        <v>0</v>
      </c>
      <c r="M17" s="39">
        <f t="shared" si="3"/>
        <v>0</v>
      </c>
      <c r="N17" s="27"/>
      <c r="O17" s="29"/>
      <c r="P17" s="34">
        <v>4</v>
      </c>
      <c r="Q17" s="23" t="str">
        <f t="shared" si="4"/>
        <v>0</v>
      </c>
      <c r="R17" s="23" t="str">
        <f>IF(D17&lt;=1,"1",IF(D17&gt;1,"0"))</f>
        <v>0</v>
      </c>
      <c r="S17" s="23" t="str">
        <f t="shared" si="6"/>
        <v>0</v>
      </c>
      <c r="T17" s="23" t="str">
        <f t="shared" si="7"/>
        <v>0</v>
      </c>
      <c r="U17" s="23" t="str">
        <f t="shared" si="7"/>
        <v>0</v>
      </c>
      <c r="V17" s="23" t="str">
        <f t="shared" si="8"/>
        <v>0</v>
      </c>
      <c r="X17" s="23">
        <f t="shared" si="11"/>
        <v>0</v>
      </c>
      <c r="Z17" s="30">
        <f t="shared" si="9"/>
        <v>108.31829763722003</v>
      </c>
    </row>
    <row r="18" spans="1:26" s="23" customFormat="1" ht="35.1" customHeight="1" thickBot="1" x14ac:dyDescent="0.3">
      <c r="A18" s="23">
        <v>15</v>
      </c>
      <c r="B18" s="161" t="s">
        <v>10</v>
      </c>
      <c r="C18" s="163">
        <v>1.97</v>
      </c>
      <c r="D18" s="163">
        <v>1.86</v>
      </c>
      <c r="E18" s="163">
        <v>1.56</v>
      </c>
      <c r="F18" s="25">
        <f t="shared" si="0"/>
        <v>0</v>
      </c>
      <c r="G18" s="79">
        <v>44000450.07</v>
      </c>
      <c r="H18" s="79">
        <v>6239669.7199999997</v>
      </c>
      <c r="I18" s="25">
        <f t="shared" si="1"/>
        <v>0</v>
      </c>
      <c r="J18" s="26">
        <f t="shared" si="10"/>
        <v>1039944.9533333333</v>
      </c>
      <c r="K18" s="26"/>
      <c r="L18" s="27" t="str">
        <f t="shared" si="2"/>
        <v>0</v>
      </c>
      <c r="M18" s="39">
        <f t="shared" si="3"/>
        <v>0</v>
      </c>
      <c r="N18" s="27"/>
      <c r="O18" s="29"/>
      <c r="P18" s="34">
        <v>4</v>
      </c>
      <c r="Q18" s="23" t="str">
        <f t="shared" si="4"/>
        <v>0</v>
      </c>
      <c r="R18" s="23" t="str">
        <f>IF(D18&lt;=1,"1",IF(D18&gt;1,"0"))</f>
        <v>0</v>
      </c>
      <c r="S18" s="23" t="str">
        <f t="shared" si="6"/>
        <v>0</v>
      </c>
      <c r="T18" s="23" t="str">
        <f t="shared" si="7"/>
        <v>0</v>
      </c>
      <c r="U18" s="23" t="str">
        <f t="shared" si="7"/>
        <v>0</v>
      </c>
      <c r="V18" s="23" t="str">
        <f t="shared" si="8"/>
        <v>0</v>
      </c>
      <c r="X18" s="23">
        <f t="shared" si="11"/>
        <v>0</v>
      </c>
      <c r="Z18" s="30">
        <f t="shared" si="9"/>
        <v>42.310364533204819</v>
      </c>
    </row>
    <row r="19" spans="1:26" s="23" customFormat="1" ht="35.1" customHeight="1" thickBot="1" x14ac:dyDescent="0.3">
      <c r="A19" s="23">
        <v>12</v>
      </c>
      <c r="B19" s="161" t="s">
        <v>13</v>
      </c>
      <c r="C19" s="163">
        <v>1.51</v>
      </c>
      <c r="D19" s="163">
        <v>1.35</v>
      </c>
      <c r="E19" s="163">
        <v>1.06</v>
      </c>
      <c r="F19" s="25">
        <f t="shared" si="0"/>
        <v>0</v>
      </c>
      <c r="G19" s="79">
        <v>8260889.3700000001</v>
      </c>
      <c r="H19" s="79">
        <v>1800697.18</v>
      </c>
      <c r="I19" s="25">
        <f t="shared" si="1"/>
        <v>0</v>
      </c>
      <c r="J19" s="26">
        <f t="shared" si="10"/>
        <v>300116.19666666666</v>
      </c>
      <c r="K19" s="26"/>
      <c r="L19" s="27" t="str">
        <f t="shared" si="2"/>
        <v>0</v>
      </c>
      <c r="M19" s="39">
        <f t="shared" si="3"/>
        <v>0</v>
      </c>
      <c r="N19" s="27"/>
      <c r="O19" s="38"/>
      <c r="P19" s="39">
        <v>1</v>
      </c>
      <c r="Q19" s="23" t="str">
        <f t="shared" si="4"/>
        <v>0</v>
      </c>
      <c r="R19" s="23" t="str">
        <f>IF(D19&lt;=1,"1",IF(D19&gt;1,"0"))</f>
        <v>0</v>
      </c>
      <c r="S19" s="23" t="str">
        <f t="shared" si="6"/>
        <v>0</v>
      </c>
      <c r="T19" s="23" t="str">
        <f t="shared" si="7"/>
        <v>0</v>
      </c>
      <c r="U19" s="23" t="str">
        <f t="shared" si="7"/>
        <v>0</v>
      </c>
      <c r="V19" s="23" t="str">
        <f t="shared" si="8"/>
        <v>0</v>
      </c>
      <c r="X19" s="23">
        <f t="shared" si="11"/>
        <v>0</v>
      </c>
      <c r="Z19" s="30">
        <f t="shared" si="9"/>
        <v>27.52563660926042</v>
      </c>
    </row>
    <row r="20" spans="1:26" s="23" customFormat="1" ht="35.1" customHeight="1" thickBot="1" x14ac:dyDescent="0.3">
      <c r="A20" s="23">
        <v>7</v>
      </c>
      <c r="B20" s="161" t="s">
        <v>16</v>
      </c>
      <c r="C20" s="163">
        <v>1.83</v>
      </c>
      <c r="D20" s="163">
        <v>1.66</v>
      </c>
      <c r="E20" s="163">
        <v>1.49</v>
      </c>
      <c r="F20" s="25">
        <f t="shared" si="0"/>
        <v>0</v>
      </c>
      <c r="G20" s="79">
        <v>7291874.2199999997</v>
      </c>
      <c r="H20" s="79">
        <v>219.31</v>
      </c>
      <c r="I20" s="25">
        <f t="shared" si="1"/>
        <v>0</v>
      </c>
      <c r="J20" s="26">
        <f>SUM(H20/6)</f>
        <v>36.551666666666669</v>
      </c>
      <c r="K20" s="26"/>
      <c r="L20" s="27" t="str">
        <f t="shared" si="2"/>
        <v>0</v>
      </c>
      <c r="M20" s="33">
        <f t="shared" si="3"/>
        <v>0</v>
      </c>
      <c r="N20" s="33"/>
      <c r="O20" s="38"/>
      <c r="P20" s="43">
        <v>0</v>
      </c>
      <c r="Q20" s="23" t="str">
        <f t="shared" si="4"/>
        <v>0</v>
      </c>
      <c r="R20" s="23" t="str">
        <f>IF(D20&lt;=1,"1",IF(D20&gt;1,"0"))</f>
        <v>0</v>
      </c>
      <c r="S20" s="23" t="str">
        <f t="shared" si="6"/>
        <v>0</v>
      </c>
      <c r="T20" s="23" t="str">
        <f t="shared" si="7"/>
        <v>0</v>
      </c>
      <c r="U20" s="23" t="str">
        <f t="shared" si="7"/>
        <v>0</v>
      </c>
      <c r="V20" s="23" t="str">
        <f t="shared" si="8"/>
        <v>0</v>
      </c>
      <c r="X20" s="23">
        <f t="shared" si="11"/>
        <v>0</v>
      </c>
      <c r="Z20" s="30">
        <f t="shared" si="9"/>
        <v>199494.98572796496</v>
      </c>
    </row>
    <row r="21" spans="1:26" ht="9" customHeight="1" x14ac:dyDescent="0.25"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93"/>
      <c r="M27" s="93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3">
      <colorScale>
        <cfvo type="min"/>
        <cfvo type="max"/>
        <color rgb="FFFCFCFF"/>
        <color rgb="FFF8696B"/>
      </colorScale>
    </cfRule>
  </conditionalFormatting>
  <conditionalFormatting sqref="G5:H20">
    <cfRule type="cellIs" dxfId="5" priority="2" operator="lessThan">
      <formula>0</formula>
    </cfRule>
  </conditionalFormatting>
  <conditionalFormatting sqref="J5:J20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4" zoomScale="70" zoomScaleNormal="70" workbookViewId="0">
      <selection activeCell="K19" sqref="K19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8" width="19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59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55000000000000004">
      <c r="A5" s="23">
        <v>14</v>
      </c>
      <c r="B5" s="1" t="s">
        <v>11</v>
      </c>
      <c r="C5" s="164">
        <v>0.83</v>
      </c>
      <c r="D5" s="164">
        <v>0.72</v>
      </c>
      <c r="E5" s="164">
        <v>0.59</v>
      </c>
      <c r="F5" s="25">
        <f t="shared" ref="F5:F20" si="0">+Q5+R5+S5</f>
        <v>3</v>
      </c>
      <c r="G5" s="79">
        <v>-4973201.8</v>
      </c>
      <c r="H5" s="79">
        <v>3984626.86</v>
      </c>
      <c r="I5" s="25">
        <f t="shared" ref="I5:I20" si="1">+T5+U5</f>
        <v>1</v>
      </c>
      <c r="J5" s="26">
        <f>SUM(H5/7)</f>
        <v>569232.4085714285</v>
      </c>
      <c r="K5" s="75"/>
      <c r="L5" s="27" t="str">
        <f t="shared" ref="L5:L20" si="2">+V5</f>
        <v>0</v>
      </c>
      <c r="M5" s="28">
        <f t="shared" ref="M5:M20" si="3">+X5</f>
        <v>4</v>
      </c>
      <c r="N5" s="27"/>
      <c r="O5" s="29"/>
      <c r="P5" s="28">
        <v>5</v>
      </c>
      <c r="Q5" s="23" t="str">
        <f t="shared" ref="Q5:Q20" si="4">IF(C5&lt;1.5,"1",IF(C5&gt;=1.5,"0"))</f>
        <v>1</v>
      </c>
      <c r="R5" s="23" t="str">
        <f t="shared" ref="R5:R14" si="5">IF(D5&lt;=1,"1",IF(D5&gt;1,"0"))</f>
        <v>1</v>
      </c>
      <c r="S5" s="23" t="str">
        <f t="shared" ref="S5:S20" si="6">IF(E5&lt;0.8,"1",IF(E5&gt;=0.8,"0"))</f>
        <v>1</v>
      </c>
      <c r="T5" s="23" t="str">
        <f t="shared" ref="T5:U20" si="7">IF(G5&lt;0,"1",IF(G5&gt;=0,"0"))</f>
        <v>1</v>
      </c>
      <c r="U5" s="23" t="str">
        <f t="shared" si="7"/>
        <v>0</v>
      </c>
      <c r="V5" s="23" t="str">
        <f t="shared" ref="V5:V20" si="8">IF(K5="","0",IF(K5&lt;3,"2",IF(K5&lt;6,"1",IF(K5&gt;6.01,"0"))))</f>
        <v>0</v>
      </c>
      <c r="X5" s="23">
        <f>+Q5+R5+S5+T5+U5+V5</f>
        <v>4</v>
      </c>
      <c r="Z5" s="30">
        <f t="shared" ref="Z5:Z20" si="9">G5/J5</f>
        <v>-8.7366807038990864</v>
      </c>
    </row>
    <row r="6" spans="1:26" s="23" customFormat="1" ht="35.1" customHeight="1" thickBot="1" x14ac:dyDescent="0.55000000000000004">
      <c r="A6" s="23">
        <v>13</v>
      </c>
      <c r="B6" s="1" t="s">
        <v>14</v>
      </c>
      <c r="C6" s="164">
        <v>0.88</v>
      </c>
      <c r="D6" s="164">
        <v>0.74</v>
      </c>
      <c r="E6" s="164">
        <v>0.6</v>
      </c>
      <c r="F6" s="25">
        <f t="shared" si="0"/>
        <v>3</v>
      </c>
      <c r="G6" s="79">
        <v>-2321894.46</v>
      </c>
      <c r="H6" s="79">
        <v>1956323.61</v>
      </c>
      <c r="I6" s="25">
        <f t="shared" si="1"/>
        <v>1</v>
      </c>
      <c r="J6" s="26">
        <f t="shared" ref="J6:J20" si="10">SUM(H6/7)</f>
        <v>279474.80142857146</v>
      </c>
      <c r="K6" s="26"/>
      <c r="L6" s="27" t="str">
        <f t="shared" si="2"/>
        <v>0</v>
      </c>
      <c r="M6" s="37">
        <f t="shared" si="3"/>
        <v>4</v>
      </c>
      <c r="N6" s="40"/>
      <c r="O6" s="38"/>
      <c r="P6" s="41">
        <v>1</v>
      </c>
      <c r="Q6" s="23" t="str">
        <f t="shared" si="4"/>
        <v>1</v>
      </c>
      <c r="R6" s="23" t="str">
        <f t="shared" si="5"/>
        <v>1</v>
      </c>
      <c r="S6" s="23" t="str">
        <f t="shared" si="6"/>
        <v>1</v>
      </c>
      <c r="T6" s="23" t="str">
        <f t="shared" si="7"/>
        <v>1</v>
      </c>
      <c r="U6" s="23" t="str">
        <f t="shared" si="7"/>
        <v>0</v>
      </c>
      <c r="V6" s="23" t="str">
        <f t="shared" si="8"/>
        <v>0</v>
      </c>
      <c r="X6" s="23">
        <f t="shared" ref="X6:X20" si="11">+Q6+R6+S6+T6+U6+V6</f>
        <v>4</v>
      </c>
      <c r="Z6" s="30">
        <f t="shared" si="9"/>
        <v>-8.3080637257145806</v>
      </c>
    </row>
    <row r="7" spans="1:26" s="23" customFormat="1" ht="35.1" customHeight="1" thickBot="1" x14ac:dyDescent="0.55000000000000004">
      <c r="A7" s="23">
        <v>4</v>
      </c>
      <c r="B7" s="1" t="s">
        <v>17</v>
      </c>
      <c r="C7" s="164">
        <v>1.03</v>
      </c>
      <c r="D7" s="164">
        <v>0.94</v>
      </c>
      <c r="E7" s="164">
        <v>0.6</v>
      </c>
      <c r="F7" s="25">
        <f t="shared" si="0"/>
        <v>3</v>
      </c>
      <c r="G7" s="79">
        <v>782886.27</v>
      </c>
      <c r="H7" s="79">
        <v>-811841.97</v>
      </c>
      <c r="I7" s="25">
        <f t="shared" si="1"/>
        <v>1</v>
      </c>
      <c r="J7" s="26">
        <f t="shared" si="10"/>
        <v>-115977.42428571428</v>
      </c>
      <c r="K7" s="26">
        <v>6.75</v>
      </c>
      <c r="L7" s="27" t="str">
        <f t="shared" si="2"/>
        <v>0</v>
      </c>
      <c r="M7" s="36">
        <f t="shared" si="3"/>
        <v>4</v>
      </c>
      <c r="N7" s="27"/>
      <c r="O7" s="29"/>
      <c r="P7" s="37">
        <v>2</v>
      </c>
      <c r="Q7" s="23" t="str">
        <f t="shared" si="4"/>
        <v>1</v>
      </c>
      <c r="R7" s="23" t="str">
        <f t="shared" si="5"/>
        <v>1</v>
      </c>
      <c r="S7" s="23" t="str">
        <f t="shared" si="6"/>
        <v>1</v>
      </c>
      <c r="T7" s="23" t="str">
        <f t="shared" si="7"/>
        <v>0</v>
      </c>
      <c r="U7" s="23" t="str">
        <f t="shared" si="7"/>
        <v>1</v>
      </c>
      <c r="V7" s="23" t="str">
        <f t="shared" si="8"/>
        <v>0</v>
      </c>
      <c r="X7" s="23">
        <f t="shared" si="11"/>
        <v>4</v>
      </c>
      <c r="Z7" s="30">
        <f t="shared" si="9"/>
        <v>-6.7503333068626645</v>
      </c>
    </row>
    <row r="8" spans="1:26" s="23" customFormat="1" ht="35.1" customHeight="1" thickBot="1" x14ac:dyDescent="0.55000000000000004">
      <c r="A8" s="23">
        <v>2</v>
      </c>
      <c r="B8" s="1" t="s">
        <v>18</v>
      </c>
      <c r="C8" s="164">
        <v>0.96</v>
      </c>
      <c r="D8" s="164">
        <v>0.87</v>
      </c>
      <c r="E8" s="164">
        <v>0.71</v>
      </c>
      <c r="F8" s="25">
        <f t="shared" si="0"/>
        <v>3</v>
      </c>
      <c r="G8" s="79">
        <v>-628738.63</v>
      </c>
      <c r="H8" s="79">
        <v>5550663.9500000002</v>
      </c>
      <c r="I8" s="25">
        <f t="shared" si="1"/>
        <v>1</v>
      </c>
      <c r="J8" s="26">
        <f t="shared" si="10"/>
        <v>792951.99285714293</v>
      </c>
      <c r="K8" s="26"/>
      <c r="L8" s="27" t="str">
        <f t="shared" si="2"/>
        <v>0</v>
      </c>
      <c r="M8" s="34">
        <f t="shared" si="3"/>
        <v>4</v>
      </c>
      <c r="N8" s="27"/>
      <c r="O8" s="29"/>
      <c r="P8" s="43">
        <v>0</v>
      </c>
      <c r="Q8" s="23" t="str">
        <f t="shared" si="4"/>
        <v>1</v>
      </c>
      <c r="R8" s="23" t="str">
        <f t="shared" si="5"/>
        <v>1</v>
      </c>
      <c r="S8" s="23" t="str">
        <f t="shared" si="6"/>
        <v>1</v>
      </c>
      <c r="T8" s="23" t="str">
        <f t="shared" si="7"/>
        <v>1</v>
      </c>
      <c r="U8" s="23" t="str">
        <f t="shared" si="7"/>
        <v>0</v>
      </c>
      <c r="V8" s="23" t="str">
        <f t="shared" si="8"/>
        <v>0</v>
      </c>
      <c r="X8" s="23">
        <f t="shared" si="11"/>
        <v>4</v>
      </c>
      <c r="Z8" s="30">
        <f t="shared" si="9"/>
        <v>-0.79290882129515328</v>
      </c>
    </row>
    <row r="9" spans="1:26" s="23" customFormat="1" ht="35.1" customHeight="1" thickBot="1" x14ac:dyDescent="0.55000000000000004">
      <c r="A9" s="23">
        <v>5</v>
      </c>
      <c r="B9" s="1" t="s">
        <v>7</v>
      </c>
      <c r="C9" s="164">
        <v>1.43</v>
      </c>
      <c r="D9" s="165">
        <v>1.31</v>
      </c>
      <c r="E9" s="165">
        <v>1.0900000000000001</v>
      </c>
      <c r="F9" s="25">
        <f t="shared" si="0"/>
        <v>1</v>
      </c>
      <c r="G9" s="82">
        <v>9148211.0399999991</v>
      </c>
      <c r="H9" s="82">
        <v>-6838.47</v>
      </c>
      <c r="I9" s="25">
        <f t="shared" si="1"/>
        <v>1</v>
      </c>
      <c r="J9" s="26">
        <f t="shared" si="10"/>
        <v>-976.9242857142857</v>
      </c>
      <c r="K9" s="26">
        <v>9364.2999999999993</v>
      </c>
      <c r="L9" s="27" t="str">
        <f t="shared" si="2"/>
        <v>0</v>
      </c>
      <c r="M9" s="39">
        <f t="shared" si="3"/>
        <v>2</v>
      </c>
      <c r="N9" s="27"/>
      <c r="O9" s="29"/>
      <c r="P9" s="41">
        <v>1</v>
      </c>
      <c r="Q9" s="23" t="str">
        <f t="shared" si="4"/>
        <v>1</v>
      </c>
      <c r="R9" s="23" t="str">
        <f t="shared" si="5"/>
        <v>0</v>
      </c>
      <c r="S9" s="23" t="str">
        <f t="shared" si="6"/>
        <v>0</v>
      </c>
      <c r="T9" s="23" t="str">
        <f t="shared" si="7"/>
        <v>0</v>
      </c>
      <c r="U9" s="23" t="str">
        <f t="shared" si="7"/>
        <v>1</v>
      </c>
      <c r="V9" s="23" t="str">
        <f t="shared" si="8"/>
        <v>0</v>
      </c>
      <c r="X9" s="23">
        <f t="shared" si="11"/>
        <v>2</v>
      </c>
      <c r="Z9" s="30">
        <f t="shared" si="9"/>
        <v>-9364.2989265142642</v>
      </c>
    </row>
    <row r="10" spans="1:26" s="23" customFormat="1" ht="35.1" customHeight="1" thickBot="1" x14ac:dyDescent="0.55000000000000004">
      <c r="A10" s="23">
        <v>1</v>
      </c>
      <c r="B10" s="1" t="s">
        <v>9</v>
      </c>
      <c r="C10" s="164">
        <v>1.05</v>
      </c>
      <c r="D10" s="164">
        <v>0.91</v>
      </c>
      <c r="E10" s="165">
        <v>0.84</v>
      </c>
      <c r="F10" s="25">
        <f t="shared" si="0"/>
        <v>2</v>
      </c>
      <c r="G10" s="79">
        <v>994703.29</v>
      </c>
      <c r="H10" s="79">
        <v>3815598.37</v>
      </c>
      <c r="I10" s="25">
        <f t="shared" si="1"/>
        <v>0</v>
      </c>
      <c r="J10" s="26">
        <f t="shared" si="10"/>
        <v>545085.48142857139</v>
      </c>
      <c r="K10" s="26"/>
      <c r="L10" s="27" t="str">
        <f t="shared" si="2"/>
        <v>0</v>
      </c>
      <c r="M10" s="43">
        <f t="shared" si="3"/>
        <v>2</v>
      </c>
      <c r="N10" s="33"/>
      <c r="O10" s="38"/>
      <c r="P10" s="43">
        <v>0</v>
      </c>
      <c r="Q10" s="23" t="str">
        <f t="shared" si="4"/>
        <v>1</v>
      </c>
      <c r="R10" s="23" t="str">
        <f t="shared" si="5"/>
        <v>1</v>
      </c>
      <c r="S10" s="23" t="str">
        <f t="shared" si="6"/>
        <v>0</v>
      </c>
      <c r="T10" s="23" t="str">
        <f t="shared" si="7"/>
        <v>0</v>
      </c>
      <c r="U10" s="23" t="str">
        <f t="shared" si="7"/>
        <v>0</v>
      </c>
      <c r="V10" s="23" t="str">
        <f t="shared" si="8"/>
        <v>0</v>
      </c>
      <c r="X10" s="23">
        <f t="shared" si="11"/>
        <v>2</v>
      </c>
      <c r="Z10" s="30">
        <f t="shared" si="9"/>
        <v>1.8248574285872758</v>
      </c>
    </row>
    <row r="11" spans="1:26" s="23" customFormat="1" ht="35.1" customHeight="1" thickBot="1" x14ac:dyDescent="0.55000000000000004">
      <c r="A11" s="23">
        <v>8</v>
      </c>
      <c r="B11" s="1" t="s">
        <v>6</v>
      </c>
      <c r="C11" s="164">
        <v>1.1399999999999999</v>
      </c>
      <c r="D11" s="165">
        <v>1.06</v>
      </c>
      <c r="E11" s="165">
        <v>0.89</v>
      </c>
      <c r="F11" s="25">
        <f t="shared" si="0"/>
        <v>1</v>
      </c>
      <c r="G11" s="79">
        <v>3289894.99</v>
      </c>
      <c r="H11" s="79">
        <v>4233970.37</v>
      </c>
      <c r="I11" s="25">
        <f t="shared" si="1"/>
        <v>0</v>
      </c>
      <c r="J11" s="26">
        <f t="shared" si="10"/>
        <v>604852.91</v>
      </c>
      <c r="K11" s="26"/>
      <c r="L11" s="27" t="str">
        <f t="shared" si="2"/>
        <v>0</v>
      </c>
      <c r="M11" s="32">
        <f t="shared" si="3"/>
        <v>1</v>
      </c>
      <c r="N11" s="27"/>
      <c r="O11" s="29"/>
      <c r="P11" s="34">
        <v>4</v>
      </c>
      <c r="Q11" s="23" t="str">
        <f t="shared" si="4"/>
        <v>1</v>
      </c>
      <c r="R11" s="23" t="str">
        <f t="shared" si="5"/>
        <v>0</v>
      </c>
      <c r="S11" s="23" t="str">
        <f t="shared" si="6"/>
        <v>0</v>
      </c>
      <c r="T11" s="23" t="str">
        <f t="shared" si="7"/>
        <v>0</v>
      </c>
      <c r="U11" s="23" t="str">
        <f t="shared" si="7"/>
        <v>0</v>
      </c>
      <c r="V11" s="23" t="str">
        <f t="shared" si="8"/>
        <v>0</v>
      </c>
      <c r="X11" s="23">
        <f t="shared" si="11"/>
        <v>1</v>
      </c>
      <c r="Z11" s="30">
        <f t="shared" si="9"/>
        <v>5.4391653501344646</v>
      </c>
    </row>
    <row r="12" spans="1:26" s="23" customFormat="1" ht="35.1" customHeight="1" thickBot="1" x14ac:dyDescent="0.55000000000000004">
      <c r="A12" s="23">
        <v>6</v>
      </c>
      <c r="B12" s="1" t="s">
        <v>8</v>
      </c>
      <c r="C12" s="165">
        <v>1.61</v>
      </c>
      <c r="D12" s="165">
        <v>1.41</v>
      </c>
      <c r="E12" s="165">
        <v>1.19</v>
      </c>
      <c r="F12" s="25">
        <f t="shared" si="0"/>
        <v>0</v>
      </c>
      <c r="G12" s="79">
        <v>8685061.7599999998</v>
      </c>
      <c r="H12" s="79">
        <v>-574872.97</v>
      </c>
      <c r="I12" s="25">
        <f t="shared" si="1"/>
        <v>1</v>
      </c>
      <c r="J12" s="26">
        <f t="shared" si="10"/>
        <v>-82124.709999999992</v>
      </c>
      <c r="K12" s="26">
        <v>105.75</v>
      </c>
      <c r="L12" s="27" t="str">
        <f t="shared" si="2"/>
        <v>0</v>
      </c>
      <c r="M12" s="37">
        <f t="shared" si="3"/>
        <v>1</v>
      </c>
      <c r="N12" s="27"/>
      <c r="O12" s="29"/>
      <c r="P12" s="37">
        <v>2</v>
      </c>
      <c r="Q12" s="23" t="str">
        <f t="shared" si="4"/>
        <v>0</v>
      </c>
      <c r="R12" s="23" t="str">
        <f t="shared" si="5"/>
        <v>0</v>
      </c>
      <c r="S12" s="23" t="str">
        <f t="shared" si="6"/>
        <v>0</v>
      </c>
      <c r="T12" s="23" t="str">
        <f t="shared" si="7"/>
        <v>0</v>
      </c>
      <c r="U12" s="23" t="str">
        <f t="shared" si="7"/>
        <v>1</v>
      </c>
      <c r="V12" s="23" t="str">
        <f t="shared" si="8"/>
        <v>0</v>
      </c>
      <c r="X12" s="23">
        <f t="shared" si="11"/>
        <v>1</v>
      </c>
      <c r="Z12" s="30">
        <f t="shared" si="9"/>
        <v>-105.75455012261232</v>
      </c>
    </row>
    <row r="13" spans="1:26" s="23" customFormat="1" ht="35.1" customHeight="1" thickBot="1" x14ac:dyDescent="0.55000000000000004">
      <c r="A13" s="23">
        <v>11</v>
      </c>
      <c r="B13" s="1" t="s">
        <v>12</v>
      </c>
      <c r="C13" s="164">
        <v>1.23</v>
      </c>
      <c r="D13" s="165">
        <v>1.08</v>
      </c>
      <c r="E13" s="165">
        <v>0.91</v>
      </c>
      <c r="F13" s="25">
        <f t="shared" si="0"/>
        <v>1</v>
      </c>
      <c r="G13" s="79">
        <v>4005617.43</v>
      </c>
      <c r="H13" s="79">
        <v>9799808.2200000007</v>
      </c>
      <c r="I13" s="25">
        <f t="shared" si="1"/>
        <v>0</v>
      </c>
      <c r="J13" s="26">
        <f t="shared" si="10"/>
        <v>1399972.6028571429</v>
      </c>
      <c r="K13" s="26"/>
      <c r="L13" s="27" t="str">
        <f t="shared" si="2"/>
        <v>0</v>
      </c>
      <c r="M13" s="35">
        <f t="shared" si="3"/>
        <v>1</v>
      </c>
      <c r="N13" s="27"/>
      <c r="O13" s="29"/>
      <c r="P13" s="34">
        <v>4</v>
      </c>
      <c r="Q13" s="23" t="str">
        <f t="shared" si="4"/>
        <v>1</v>
      </c>
      <c r="R13" s="23" t="str">
        <f t="shared" si="5"/>
        <v>0</v>
      </c>
      <c r="S13" s="23" t="str">
        <f t="shared" si="6"/>
        <v>0</v>
      </c>
      <c r="T13" s="23" t="str">
        <f t="shared" si="7"/>
        <v>0</v>
      </c>
      <c r="U13" s="23" t="str">
        <f t="shared" si="7"/>
        <v>0</v>
      </c>
      <c r="V13" s="23" t="str">
        <f t="shared" si="8"/>
        <v>0</v>
      </c>
      <c r="X13" s="23">
        <f t="shared" si="11"/>
        <v>1</v>
      </c>
      <c r="Z13" s="30">
        <f t="shared" si="9"/>
        <v>2.8612112992962224</v>
      </c>
    </row>
    <row r="14" spans="1:26" s="23" customFormat="1" ht="35.1" customHeight="1" thickBot="1" x14ac:dyDescent="0.55000000000000004">
      <c r="A14" s="23">
        <v>10</v>
      </c>
      <c r="B14" s="1" t="s">
        <v>13</v>
      </c>
      <c r="C14" s="164">
        <v>1.45</v>
      </c>
      <c r="D14" s="165">
        <v>1.26</v>
      </c>
      <c r="E14" s="165">
        <v>0.97</v>
      </c>
      <c r="F14" s="25">
        <f t="shared" si="0"/>
        <v>1</v>
      </c>
      <c r="G14" s="79">
        <v>7150434.8799999999</v>
      </c>
      <c r="H14" s="79">
        <v>2174317.4</v>
      </c>
      <c r="I14" s="25">
        <f t="shared" si="1"/>
        <v>0</v>
      </c>
      <c r="J14" s="26">
        <f t="shared" si="10"/>
        <v>310616.77142857143</v>
      </c>
      <c r="K14" s="26"/>
      <c r="L14" s="27" t="str">
        <f t="shared" si="2"/>
        <v>0</v>
      </c>
      <c r="M14" s="36">
        <f t="shared" si="3"/>
        <v>1</v>
      </c>
      <c r="N14" s="27"/>
      <c r="O14" s="38"/>
      <c r="P14" s="39">
        <v>1</v>
      </c>
      <c r="Q14" s="23" t="str">
        <f t="shared" si="4"/>
        <v>1</v>
      </c>
      <c r="R14" s="23" t="str">
        <f t="shared" si="5"/>
        <v>0</v>
      </c>
      <c r="S14" s="23" t="str">
        <f t="shared" si="6"/>
        <v>0</v>
      </c>
      <c r="T14" s="23" t="str">
        <f t="shared" si="7"/>
        <v>0</v>
      </c>
      <c r="U14" s="23" t="str">
        <f t="shared" si="7"/>
        <v>0</v>
      </c>
      <c r="V14" s="23" t="str">
        <f t="shared" si="8"/>
        <v>0</v>
      </c>
      <c r="X14" s="23">
        <f t="shared" si="11"/>
        <v>1</v>
      </c>
      <c r="Z14" s="30">
        <f t="shared" si="9"/>
        <v>23.020118479482342</v>
      </c>
    </row>
    <row r="15" spans="1:26" s="23" customFormat="1" ht="35.1" customHeight="1" thickBot="1" x14ac:dyDescent="0.55000000000000004">
      <c r="A15" s="23">
        <v>3</v>
      </c>
      <c r="B15" s="1" t="s">
        <v>16</v>
      </c>
      <c r="C15" s="165">
        <v>1.59</v>
      </c>
      <c r="D15" s="165">
        <v>1.44</v>
      </c>
      <c r="E15" s="165">
        <v>1.3</v>
      </c>
      <c r="F15" s="25">
        <f t="shared" si="0"/>
        <v>0</v>
      </c>
      <c r="G15" s="79">
        <v>5477833.29</v>
      </c>
      <c r="H15" s="79">
        <v>-1500665.34</v>
      </c>
      <c r="I15" s="25">
        <f t="shared" si="1"/>
        <v>1</v>
      </c>
      <c r="J15" s="26">
        <f t="shared" si="10"/>
        <v>-214380.76285714286</v>
      </c>
      <c r="K15" s="26">
        <v>25.55</v>
      </c>
      <c r="L15" s="27" t="str">
        <f t="shared" si="2"/>
        <v>0</v>
      </c>
      <c r="M15" s="41">
        <f t="shared" si="3"/>
        <v>1</v>
      </c>
      <c r="N15" s="27"/>
      <c r="O15" s="29"/>
      <c r="P15" s="39">
        <v>1</v>
      </c>
      <c r="Q15" s="23" t="str">
        <f t="shared" si="4"/>
        <v>0</v>
      </c>
      <c r="R15" s="42" t="str">
        <f>IF(D15&lt;1,"1",IF(D15&gt;=1,"0"))</f>
        <v>0</v>
      </c>
      <c r="S15" s="23" t="str">
        <f t="shared" si="6"/>
        <v>0</v>
      </c>
      <c r="T15" s="23" t="str">
        <f t="shared" si="7"/>
        <v>0</v>
      </c>
      <c r="U15" s="23" t="str">
        <f t="shared" si="7"/>
        <v>1</v>
      </c>
      <c r="V15" s="23" t="str">
        <f t="shared" si="8"/>
        <v>0</v>
      </c>
      <c r="X15" s="23">
        <f t="shared" si="11"/>
        <v>1</v>
      </c>
      <c r="Z15" s="30">
        <f t="shared" si="9"/>
        <v>-25.551888224459159</v>
      </c>
    </row>
    <row r="16" spans="1:26" s="23" customFormat="1" ht="35.1" customHeight="1" thickBot="1" x14ac:dyDescent="0.55000000000000004">
      <c r="A16" s="23">
        <v>9</v>
      </c>
      <c r="B16" s="1" t="s">
        <v>19</v>
      </c>
      <c r="C16" s="164">
        <v>1.19</v>
      </c>
      <c r="D16" s="165">
        <v>1.06</v>
      </c>
      <c r="E16" s="165">
        <v>0.86</v>
      </c>
      <c r="F16" s="25">
        <f t="shared" si="0"/>
        <v>1</v>
      </c>
      <c r="G16" s="79">
        <v>1690847.08</v>
      </c>
      <c r="H16" s="79">
        <v>1104542.8700000001</v>
      </c>
      <c r="I16" s="25">
        <f t="shared" si="1"/>
        <v>0</v>
      </c>
      <c r="J16" s="26">
        <f t="shared" si="10"/>
        <v>157791.83857142858</v>
      </c>
      <c r="K16" s="26"/>
      <c r="L16" s="27" t="str">
        <f t="shared" si="2"/>
        <v>0</v>
      </c>
      <c r="M16" s="39">
        <f t="shared" si="3"/>
        <v>1</v>
      </c>
      <c r="N16" s="27"/>
      <c r="O16" s="29"/>
      <c r="P16" s="39">
        <v>1</v>
      </c>
      <c r="Q16" s="23" t="str">
        <f t="shared" si="4"/>
        <v>1</v>
      </c>
      <c r="R16" s="23" t="str">
        <f>IF(D16&lt;=1,"1",IF(D16&gt;1,"0"))</f>
        <v>0</v>
      </c>
      <c r="S16" s="23" t="str">
        <f t="shared" si="6"/>
        <v>0</v>
      </c>
      <c r="T16" s="23" t="str">
        <f t="shared" si="7"/>
        <v>0</v>
      </c>
      <c r="U16" s="23" t="str">
        <f t="shared" si="7"/>
        <v>0</v>
      </c>
      <c r="V16" s="23" t="str">
        <f t="shared" si="8"/>
        <v>0</v>
      </c>
      <c r="X16" s="23">
        <f t="shared" si="11"/>
        <v>1</v>
      </c>
      <c r="Z16" s="30">
        <f t="shared" si="9"/>
        <v>10.715681465582227</v>
      </c>
    </row>
    <row r="17" spans="1:26" s="23" customFormat="1" ht="35.1" customHeight="1" thickBot="1" x14ac:dyDescent="0.55000000000000004">
      <c r="A17" s="23">
        <v>16</v>
      </c>
      <c r="B17" s="1" t="s">
        <v>4</v>
      </c>
      <c r="C17" s="165">
        <v>3.7</v>
      </c>
      <c r="D17" s="165">
        <v>3.57</v>
      </c>
      <c r="E17" s="165">
        <v>2.44</v>
      </c>
      <c r="F17" s="25">
        <f t="shared" si="0"/>
        <v>0</v>
      </c>
      <c r="G17" s="79">
        <v>600320857.54999995</v>
      </c>
      <c r="H17" s="79">
        <v>131474433.78</v>
      </c>
      <c r="I17" s="25">
        <f t="shared" si="1"/>
        <v>0</v>
      </c>
      <c r="J17" s="26">
        <f t="shared" si="10"/>
        <v>18782061.968571428</v>
      </c>
      <c r="K17" s="26"/>
      <c r="L17" s="27" t="str">
        <f t="shared" si="2"/>
        <v>0</v>
      </c>
      <c r="M17" s="39">
        <f t="shared" si="3"/>
        <v>0</v>
      </c>
      <c r="N17" s="27"/>
      <c r="O17" s="29"/>
      <c r="P17" s="34">
        <v>4</v>
      </c>
      <c r="Q17" s="23" t="str">
        <f t="shared" si="4"/>
        <v>0</v>
      </c>
      <c r="R17" s="23" t="str">
        <f>IF(D17&lt;=1,"1",IF(D17&gt;1,"0"))</f>
        <v>0</v>
      </c>
      <c r="S17" s="23" t="str">
        <f t="shared" si="6"/>
        <v>0</v>
      </c>
      <c r="T17" s="23" t="str">
        <f t="shared" si="7"/>
        <v>0</v>
      </c>
      <c r="U17" s="23" t="str">
        <f t="shared" si="7"/>
        <v>0</v>
      </c>
      <c r="V17" s="23" t="str">
        <f t="shared" si="8"/>
        <v>0</v>
      </c>
      <c r="X17" s="23">
        <f t="shared" si="11"/>
        <v>0</v>
      </c>
      <c r="Z17" s="30">
        <f t="shared" si="9"/>
        <v>31.962457506238366</v>
      </c>
    </row>
    <row r="18" spans="1:26" s="23" customFormat="1" ht="35.1" customHeight="1" thickBot="1" x14ac:dyDescent="0.55000000000000004">
      <c r="A18" s="23">
        <v>15</v>
      </c>
      <c r="B18" s="1" t="s">
        <v>5</v>
      </c>
      <c r="C18" s="165">
        <v>1.63</v>
      </c>
      <c r="D18" s="165">
        <v>1.38</v>
      </c>
      <c r="E18" s="165">
        <v>0.84</v>
      </c>
      <c r="F18" s="25">
        <f t="shared" si="0"/>
        <v>0</v>
      </c>
      <c r="G18" s="79">
        <v>58011671.82</v>
      </c>
      <c r="H18" s="79">
        <v>28927625.190000001</v>
      </c>
      <c r="I18" s="25">
        <f t="shared" si="1"/>
        <v>0</v>
      </c>
      <c r="J18" s="26">
        <f t="shared" si="10"/>
        <v>4132517.8842857145</v>
      </c>
      <c r="K18" s="26"/>
      <c r="L18" s="27" t="str">
        <f t="shared" si="2"/>
        <v>0</v>
      </c>
      <c r="M18" s="39">
        <f t="shared" si="3"/>
        <v>0</v>
      </c>
      <c r="N18" s="27"/>
      <c r="O18" s="29"/>
      <c r="P18" s="34">
        <v>4</v>
      </c>
      <c r="Q18" s="23" t="str">
        <f t="shared" si="4"/>
        <v>0</v>
      </c>
      <c r="R18" s="23" t="str">
        <f>IF(D18&lt;=1,"1",IF(D18&gt;1,"0"))</f>
        <v>0</v>
      </c>
      <c r="S18" s="23" t="str">
        <f t="shared" si="6"/>
        <v>0</v>
      </c>
      <c r="T18" s="23" t="str">
        <f t="shared" si="7"/>
        <v>0</v>
      </c>
      <c r="U18" s="23" t="str">
        <f t="shared" si="7"/>
        <v>0</v>
      </c>
      <c r="V18" s="23" t="str">
        <f t="shared" si="8"/>
        <v>0</v>
      </c>
      <c r="X18" s="23">
        <f t="shared" si="11"/>
        <v>0</v>
      </c>
      <c r="Z18" s="30">
        <f t="shared" si="9"/>
        <v>14.037851364320723</v>
      </c>
    </row>
    <row r="19" spans="1:26" s="23" customFormat="1" ht="35.1" customHeight="1" thickBot="1" x14ac:dyDescent="0.55000000000000004">
      <c r="A19" s="23">
        <v>12</v>
      </c>
      <c r="B19" s="1" t="s">
        <v>10</v>
      </c>
      <c r="C19" s="165">
        <v>2.04</v>
      </c>
      <c r="D19" s="165">
        <v>1.9</v>
      </c>
      <c r="E19" s="165">
        <v>1.55</v>
      </c>
      <c r="F19" s="25">
        <f t="shared" si="0"/>
        <v>0</v>
      </c>
      <c r="G19" s="79">
        <v>42348011.560000002</v>
      </c>
      <c r="H19" s="79">
        <v>11959486.029999999</v>
      </c>
      <c r="I19" s="25">
        <f t="shared" si="1"/>
        <v>0</v>
      </c>
      <c r="J19" s="26">
        <f t="shared" si="10"/>
        <v>1708498.0042857141</v>
      </c>
      <c r="K19" s="26"/>
      <c r="L19" s="27" t="str">
        <f t="shared" si="2"/>
        <v>0</v>
      </c>
      <c r="M19" s="39">
        <f t="shared" si="3"/>
        <v>0</v>
      </c>
      <c r="N19" s="27"/>
      <c r="O19" s="38"/>
      <c r="P19" s="39">
        <v>1</v>
      </c>
      <c r="Q19" s="23" t="str">
        <f t="shared" si="4"/>
        <v>0</v>
      </c>
      <c r="R19" s="23" t="str">
        <f>IF(D19&lt;=1,"1",IF(D19&gt;1,"0"))</f>
        <v>0</v>
      </c>
      <c r="S19" s="23" t="str">
        <f t="shared" si="6"/>
        <v>0</v>
      </c>
      <c r="T19" s="23" t="str">
        <f t="shared" si="7"/>
        <v>0</v>
      </c>
      <c r="U19" s="23" t="str">
        <f t="shared" si="7"/>
        <v>0</v>
      </c>
      <c r="V19" s="23" t="str">
        <f t="shared" si="8"/>
        <v>0</v>
      </c>
      <c r="X19" s="23">
        <f t="shared" si="11"/>
        <v>0</v>
      </c>
      <c r="Z19" s="30">
        <f t="shared" si="9"/>
        <v>24.78669068021814</v>
      </c>
    </row>
    <row r="20" spans="1:26" s="23" customFormat="1" ht="35.1" customHeight="1" thickBot="1" x14ac:dyDescent="0.55000000000000004">
      <c r="A20" s="23">
        <v>7</v>
      </c>
      <c r="B20" s="1" t="s">
        <v>15</v>
      </c>
      <c r="C20" s="165">
        <v>1.97</v>
      </c>
      <c r="D20" s="165">
        <v>1.63</v>
      </c>
      <c r="E20" s="165">
        <v>1.46</v>
      </c>
      <c r="F20" s="25">
        <f t="shared" si="0"/>
        <v>0</v>
      </c>
      <c r="G20" s="79">
        <v>41714549.789999999</v>
      </c>
      <c r="H20" s="79">
        <v>4772912.59</v>
      </c>
      <c r="I20" s="25">
        <f t="shared" si="1"/>
        <v>0</v>
      </c>
      <c r="J20" s="26">
        <f t="shared" si="10"/>
        <v>681844.65571428568</v>
      </c>
      <c r="K20" s="26"/>
      <c r="L20" s="27" t="str">
        <f t="shared" si="2"/>
        <v>0</v>
      </c>
      <c r="M20" s="33">
        <f t="shared" si="3"/>
        <v>0</v>
      </c>
      <c r="N20" s="33"/>
      <c r="O20" s="38"/>
      <c r="P20" s="43">
        <v>0</v>
      </c>
      <c r="Q20" s="23" t="str">
        <f t="shared" si="4"/>
        <v>0</v>
      </c>
      <c r="R20" s="23" t="str">
        <f>IF(D20&lt;=1,"1",IF(D20&gt;1,"0"))</f>
        <v>0</v>
      </c>
      <c r="S20" s="23" t="str">
        <f t="shared" si="6"/>
        <v>0</v>
      </c>
      <c r="T20" s="23" t="str">
        <f t="shared" si="7"/>
        <v>0</v>
      </c>
      <c r="U20" s="23" t="str">
        <f t="shared" si="7"/>
        <v>0</v>
      </c>
      <c r="V20" s="23" t="str">
        <f t="shared" si="8"/>
        <v>0</v>
      </c>
      <c r="X20" s="23">
        <f t="shared" si="11"/>
        <v>0</v>
      </c>
      <c r="Z20" s="30">
        <f t="shared" si="9"/>
        <v>61.17896421187131</v>
      </c>
    </row>
    <row r="21" spans="1:26" ht="9" customHeight="1" x14ac:dyDescent="0.25"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93"/>
      <c r="M27" s="93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3">
      <colorScale>
        <cfvo type="min"/>
        <cfvo type="max"/>
        <color rgb="FFFCFCFF"/>
        <color rgb="FFF8696B"/>
      </colorScale>
    </cfRule>
  </conditionalFormatting>
  <conditionalFormatting sqref="G5:H20">
    <cfRule type="cellIs" dxfId="3" priority="2" operator="lessThan">
      <formula>0</formula>
    </cfRule>
  </conditionalFormatting>
  <conditionalFormatting sqref="J5:J20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43"/>
  <sheetViews>
    <sheetView topLeftCell="B4" zoomScale="70" zoomScaleNormal="70" workbookViewId="0">
      <selection activeCell="I8" sqref="I8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7" width="19" style="17" customWidth="1"/>
    <col min="8" max="8" width="18.7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62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61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3">
      <c r="A5" s="23">
        <v>14</v>
      </c>
      <c r="B5" s="217" t="s">
        <v>17</v>
      </c>
      <c r="C5" s="218">
        <v>1.01</v>
      </c>
      <c r="D5" s="218">
        <v>0.91</v>
      </c>
      <c r="E5" s="218">
        <v>0.55000000000000004</v>
      </c>
      <c r="F5" s="25">
        <f t="shared" ref="F5:F20" si="0">+Q5+R5+S5</f>
        <v>3</v>
      </c>
      <c r="G5" s="79">
        <v>154684.17000000001</v>
      </c>
      <c r="H5" s="79">
        <v>-2752232.57</v>
      </c>
      <c r="I5" s="25">
        <f t="shared" ref="I5:I20" si="1">+T5+U5</f>
        <v>1</v>
      </c>
      <c r="J5" s="26">
        <f>SUM(H5/8)</f>
        <v>-344029.07124999998</v>
      </c>
      <c r="K5" s="75">
        <v>0.45</v>
      </c>
      <c r="L5" s="27" t="str">
        <f t="shared" ref="L5:L20" si="2">+V5</f>
        <v>2</v>
      </c>
      <c r="M5" s="28">
        <f t="shared" ref="M5:M20" si="3">+X5</f>
        <v>6</v>
      </c>
      <c r="N5" s="27"/>
      <c r="O5" s="29"/>
      <c r="P5" s="28">
        <v>5</v>
      </c>
      <c r="Q5" s="23" t="str">
        <f t="shared" ref="Q5:Q20" si="4">IF(C5&lt;1.5,"1",IF(C5&gt;=1.5,"0"))</f>
        <v>1</v>
      </c>
      <c r="R5" s="23" t="str">
        <f t="shared" ref="R5:R14" si="5">IF(D5&lt;=1,"1",IF(D5&gt;1,"0"))</f>
        <v>1</v>
      </c>
      <c r="S5" s="23" t="str">
        <f t="shared" ref="S5:S20" si="6">IF(E5&lt;0.8,"1",IF(E5&gt;=0.8,"0"))</f>
        <v>1</v>
      </c>
      <c r="T5" s="23" t="str">
        <f t="shared" ref="T5:U20" si="7">IF(G5&lt;0,"1",IF(G5&gt;=0,"0"))</f>
        <v>0</v>
      </c>
      <c r="U5" s="23" t="str">
        <f t="shared" si="7"/>
        <v>1</v>
      </c>
      <c r="V5" s="23" t="str">
        <f t="shared" ref="V5:V20" si="8">IF(K5="","0",IF(K5&lt;3,"2",IF(K5&lt;6,"1",IF(K5&gt;6.01,"0"))))</f>
        <v>2</v>
      </c>
      <c r="X5" s="23">
        <f>+Q5+R5+S5+T5+U5+V5</f>
        <v>6</v>
      </c>
      <c r="Z5" s="30">
        <f t="shared" ref="Z5:Z20" si="9">G5/J5</f>
        <v>-0.4496252872990309</v>
      </c>
    </row>
    <row r="6" spans="1:26" s="23" customFormat="1" ht="35.1" customHeight="1" thickBot="1" x14ac:dyDescent="0.3">
      <c r="A6" s="23">
        <v>13</v>
      </c>
      <c r="B6" s="217" t="s">
        <v>5</v>
      </c>
      <c r="C6" s="218">
        <v>1.1499999999999999</v>
      </c>
      <c r="D6" s="218">
        <v>0.94</v>
      </c>
      <c r="E6" s="218">
        <v>0.61</v>
      </c>
      <c r="F6" s="25">
        <f t="shared" si="0"/>
        <v>3</v>
      </c>
      <c r="G6" s="79">
        <v>15821294.529999999</v>
      </c>
      <c r="H6" s="79">
        <v>-17933299.41</v>
      </c>
      <c r="I6" s="25">
        <f t="shared" si="1"/>
        <v>1</v>
      </c>
      <c r="J6" s="26">
        <f t="shared" ref="J6:J20" si="10">SUM(H6/8)</f>
        <v>-2241662.42625</v>
      </c>
      <c r="K6" s="26">
        <v>7.06</v>
      </c>
      <c r="L6" s="27" t="str">
        <f t="shared" si="2"/>
        <v>0</v>
      </c>
      <c r="M6" s="37">
        <f t="shared" si="3"/>
        <v>4</v>
      </c>
      <c r="N6" s="40"/>
      <c r="O6" s="38"/>
      <c r="P6" s="41">
        <v>1</v>
      </c>
      <c r="Q6" s="23" t="str">
        <f t="shared" si="4"/>
        <v>1</v>
      </c>
      <c r="R6" s="23" t="str">
        <f t="shared" si="5"/>
        <v>1</v>
      </c>
      <c r="S6" s="23" t="str">
        <f t="shared" si="6"/>
        <v>1</v>
      </c>
      <c r="T6" s="23" t="str">
        <f t="shared" si="7"/>
        <v>0</v>
      </c>
      <c r="U6" s="23" t="str">
        <f t="shared" si="7"/>
        <v>1</v>
      </c>
      <c r="V6" s="23" t="str">
        <f t="shared" si="8"/>
        <v>0</v>
      </c>
      <c r="X6" s="23">
        <f t="shared" ref="X6:X20" si="11">+Q6+R6+S6+T6+U6+V6</f>
        <v>4</v>
      </c>
      <c r="Z6" s="30">
        <f t="shared" si="9"/>
        <v>-7.0578399069956754</v>
      </c>
    </row>
    <row r="7" spans="1:26" s="23" customFormat="1" ht="35.1" customHeight="1" thickBot="1" x14ac:dyDescent="0.3">
      <c r="A7" s="23">
        <v>4</v>
      </c>
      <c r="B7" s="217" t="s">
        <v>11</v>
      </c>
      <c r="C7" s="218">
        <v>0.87</v>
      </c>
      <c r="D7" s="218">
        <v>0.75</v>
      </c>
      <c r="E7" s="218">
        <v>0.59</v>
      </c>
      <c r="F7" s="25">
        <f t="shared" si="0"/>
        <v>3</v>
      </c>
      <c r="G7" s="79">
        <v>-3558672.52</v>
      </c>
      <c r="H7" s="79">
        <v>5262445.75</v>
      </c>
      <c r="I7" s="25">
        <f t="shared" si="1"/>
        <v>1</v>
      </c>
      <c r="J7" s="26">
        <f t="shared" si="10"/>
        <v>657805.71875</v>
      </c>
      <c r="K7" s="26"/>
      <c r="L7" s="27" t="str">
        <f t="shared" si="2"/>
        <v>0</v>
      </c>
      <c r="M7" s="36">
        <f t="shared" si="3"/>
        <v>4</v>
      </c>
      <c r="N7" s="27"/>
      <c r="O7" s="29"/>
      <c r="P7" s="37">
        <v>2</v>
      </c>
      <c r="Q7" s="23" t="str">
        <f t="shared" si="4"/>
        <v>1</v>
      </c>
      <c r="R7" s="23" t="str">
        <f t="shared" si="5"/>
        <v>1</v>
      </c>
      <c r="S7" s="23" t="str">
        <f t="shared" si="6"/>
        <v>1</v>
      </c>
      <c r="T7" s="23" t="str">
        <f t="shared" si="7"/>
        <v>1</v>
      </c>
      <c r="U7" s="23" t="str">
        <f t="shared" si="7"/>
        <v>0</v>
      </c>
      <c r="V7" s="23" t="str">
        <f t="shared" si="8"/>
        <v>0</v>
      </c>
      <c r="X7" s="23">
        <f t="shared" si="11"/>
        <v>4</v>
      </c>
      <c r="Z7" s="30">
        <f t="shared" si="9"/>
        <v>-5.4099142323699967</v>
      </c>
    </row>
    <row r="8" spans="1:26" s="23" customFormat="1" ht="35.1" customHeight="1" thickBot="1" x14ac:dyDescent="0.3">
      <c r="A8" s="23">
        <v>2</v>
      </c>
      <c r="B8" s="217" t="s">
        <v>14</v>
      </c>
      <c r="C8" s="218">
        <v>1.1000000000000001</v>
      </c>
      <c r="D8" s="218">
        <v>0.94</v>
      </c>
      <c r="E8" s="218">
        <v>0.77</v>
      </c>
      <c r="F8" s="25">
        <f t="shared" si="0"/>
        <v>3</v>
      </c>
      <c r="G8" s="79">
        <v>1798873.64</v>
      </c>
      <c r="H8" s="79">
        <v>4287360.6900000004</v>
      </c>
      <c r="I8" s="25">
        <f t="shared" si="1"/>
        <v>0</v>
      </c>
      <c r="J8" s="26">
        <f t="shared" si="10"/>
        <v>535920.08625000005</v>
      </c>
      <c r="K8" s="26"/>
      <c r="L8" s="27" t="str">
        <f t="shared" si="2"/>
        <v>0</v>
      </c>
      <c r="M8" s="34">
        <f t="shared" si="3"/>
        <v>3</v>
      </c>
      <c r="N8" s="27"/>
      <c r="O8" s="29"/>
      <c r="P8" s="43">
        <v>0</v>
      </c>
      <c r="Q8" s="23" t="str">
        <f t="shared" si="4"/>
        <v>1</v>
      </c>
      <c r="R8" s="23" t="str">
        <f t="shared" si="5"/>
        <v>1</v>
      </c>
      <c r="S8" s="23" t="str">
        <f t="shared" si="6"/>
        <v>1</v>
      </c>
      <c r="T8" s="23" t="str">
        <f t="shared" si="7"/>
        <v>0</v>
      </c>
      <c r="U8" s="23" t="str">
        <f t="shared" si="7"/>
        <v>0</v>
      </c>
      <c r="V8" s="23" t="str">
        <f t="shared" si="8"/>
        <v>0</v>
      </c>
      <c r="X8" s="23">
        <f t="shared" si="11"/>
        <v>3</v>
      </c>
      <c r="Z8" s="30">
        <f t="shared" si="9"/>
        <v>3.3566079834538014</v>
      </c>
    </row>
    <row r="9" spans="1:26" s="23" customFormat="1" ht="35.1" customHeight="1" thickBot="1" x14ac:dyDescent="0.3">
      <c r="A9" s="23">
        <v>5</v>
      </c>
      <c r="B9" s="217" t="s">
        <v>7</v>
      </c>
      <c r="C9" s="218">
        <v>1.32</v>
      </c>
      <c r="D9" s="218">
        <v>1.18</v>
      </c>
      <c r="E9" s="218">
        <v>0.95</v>
      </c>
      <c r="F9" s="25">
        <f t="shared" si="0"/>
        <v>1</v>
      </c>
      <c r="G9" s="82">
        <v>6582843.7000000002</v>
      </c>
      <c r="H9" s="82">
        <v>-4976853.5</v>
      </c>
      <c r="I9" s="25">
        <f t="shared" si="1"/>
        <v>1</v>
      </c>
      <c r="J9" s="26">
        <f t="shared" si="10"/>
        <v>-622106.6875</v>
      </c>
      <c r="K9" s="26">
        <v>10.58</v>
      </c>
      <c r="L9" s="27" t="str">
        <f t="shared" si="2"/>
        <v>0</v>
      </c>
      <c r="M9" s="39">
        <f t="shared" si="3"/>
        <v>2</v>
      </c>
      <c r="N9" s="27"/>
      <c r="O9" s="29"/>
      <c r="P9" s="41">
        <v>1</v>
      </c>
      <c r="Q9" s="23" t="str">
        <f t="shared" si="4"/>
        <v>1</v>
      </c>
      <c r="R9" s="23" t="str">
        <f t="shared" si="5"/>
        <v>0</v>
      </c>
      <c r="S9" s="23" t="str">
        <f t="shared" si="6"/>
        <v>0</v>
      </c>
      <c r="T9" s="23" t="str">
        <f t="shared" si="7"/>
        <v>0</v>
      </c>
      <c r="U9" s="23" t="str">
        <f t="shared" si="7"/>
        <v>1</v>
      </c>
      <c r="V9" s="23" t="str">
        <f t="shared" si="8"/>
        <v>0</v>
      </c>
      <c r="X9" s="23">
        <f t="shared" si="11"/>
        <v>2</v>
      </c>
      <c r="Z9" s="30">
        <f t="shared" si="9"/>
        <v>-10.581535020068403</v>
      </c>
    </row>
    <row r="10" spans="1:26" s="23" customFormat="1" ht="35.1" customHeight="1" thickBot="1" x14ac:dyDescent="0.3">
      <c r="A10" s="23">
        <v>1</v>
      </c>
      <c r="B10" s="219" t="s">
        <v>9</v>
      </c>
      <c r="C10" s="220">
        <v>1.1399999999999999</v>
      </c>
      <c r="D10" s="220">
        <v>0.98</v>
      </c>
      <c r="E10" s="220">
        <v>0.89</v>
      </c>
      <c r="F10" s="25">
        <f t="shared" si="0"/>
        <v>2</v>
      </c>
      <c r="G10" s="79">
        <v>2582449.1800000002</v>
      </c>
      <c r="H10" s="79">
        <v>3247601.07</v>
      </c>
      <c r="I10" s="25">
        <f t="shared" si="1"/>
        <v>0</v>
      </c>
      <c r="J10" s="26">
        <f t="shared" si="10"/>
        <v>405950.13374999998</v>
      </c>
      <c r="K10" s="26"/>
      <c r="L10" s="27" t="str">
        <f t="shared" si="2"/>
        <v>0</v>
      </c>
      <c r="M10" s="43">
        <f t="shared" si="3"/>
        <v>2</v>
      </c>
      <c r="N10" s="33"/>
      <c r="O10" s="38"/>
      <c r="P10" s="43">
        <v>0</v>
      </c>
      <c r="Q10" s="23" t="str">
        <f t="shared" si="4"/>
        <v>1</v>
      </c>
      <c r="R10" s="23" t="str">
        <f t="shared" si="5"/>
        <v>1</v>
      </c>
      <c r="S10" s="23" t="str">
        <f t="shared" si="6"/>
        <v>0</v>
      </c>
      <c r="T10" s="23" t="str">
        <f t="shared" si="7"/>
        <v>0</v>
      </c>
      <c r="U10" s="23" t="str">
        <f t="shared" si="7"/>
        <v>0</v>
      </c>
      <c r="V10" s="23" t="str">
        <f t="shared" si="8"/>
        <v>0</v>
      </c>
      <c r="X10" s="23">
        <f t="shared" si="11"/>
        <v>2</v>
      </c>
      <c r="Z10" s="30">
        <f t="shared" si="9"/>
        <v>6.3614936054938553</v>
      </c>
    </row>
    <row r="11" spans="1:26" s="23" customFormat="1" ht="35.1" customHeight="1" thickBot="1" x14ac:dyDescent="0.3">
      <c r="A11" s="23">
        <v>8</v>
      </c>
      <c r="B11" s="217" t="s">
        <v>13</v>
      </c>
      <c r="C11" s="218">
        <v>1.43</v>
      </c>
      <c r="D11" s="218">
        <v>1.22</v>
      </c>
      <c r="E11" s="218">
        <v>0.85</v>
      </c>
      <c r="F11" s="25">
        <f t="shared" si="0"/>
        <v>1</v>
      </c>
      <c r="G11" s="79">
        <v>6169859.96</v>
      </c>
      <c r="H11" s="79">
        <v>-1237376.27</v>
      </c>
      <c r="I11" s="25">
        <f t="shared" si="1"/>
        <v>1</v>
      </c>
      <c r="J11" s="26">
        <f t="shared" si="10"/>
        <v>-154672.03375</v>
      </c>
      <c r="K11" s="26">
        <v>39.89</v>
      </c>
      <c r="L11" s="27" t="str">
        <f t="shared" si="2"/>
        <v>0</v>
      </c>
      <c r="M11" s="32">
        <f t="shared" si="3"/>
        <v>2</v>
      </c>
      <c r="N11" s="27"/>
      <c r="O11" s="29"/>
      <c r="P11" s="34">
        <v>4</v>
      </c>
      <c r="Q11" s="23" t="str">
        <f t="shared" si="4"/>
        <v>1</v>
      </c>
      <c r="R11" s="23" t="str">
        <f t="shared" si="5"/>
        <v>0</v>
      </c>
      <c r="S11" s="23" t="str">
        <f t="shared" si="6"/>
        <v>0</v>
      </c>
      <c r="T11" s="23" t="str">
        <f t="shared" si="7"/>
        <v>0</v>
      </c>
      <c r="U11" s="23" t="str">
        <f t="shared" si="7"/>
        <v>1</v>
      </c>
      <c r="V11" s="23" t="str">
        <f t="shared" si="8"/>
        <v>0</v>
      </c>
      <c r="X11" s="23">
        <f t="shared" si="11"/>
        <v>2</v>
      </c>
      <c r="Z11" s="30">
        <f t="shared" si="9"/>
        <v>-39.889951728264514</v>
      </c>
    </row>
    <row r="12" spans="1:26" s="23" customFormat="1" ht="35.1" customHeight="1" thickBot="1" x14ac:dyDescent="0.3">
      <c r="A12" s="23">
        <v>6</v>
      </c>
      <c r="B12" s="217" t="s">
        <v>16</v>
      </c>
      <c r="C12" s="218">
        <v>1.44</v>
      </c>
      <c r="D12" s="218">
        <v>1.29</v>
      </c>
      <c r="E12" s="218">
        <v>1.1000000000000001</v>
      </c>
      <c r="F12" s="25">
        <f t="shared" si="0"/>
        <v>1</v>
      </c>
      <c r="G12" s="79">
        <v>3758410.69</v>
      </c>
      <c r="H12" s="79">
        <v>-4305319.57</v>
      </c>
      <c r="I12" s="25">
        <f t="shared" si="1"/>
        <v>1</v>
      </c>
      <c r="J12" s="26">
        <f t="shared" si="10"/>
        <v>-538164.94625000004</v>
      </c>
      <c r="K12" s="26">
        <v>6.98</v>
      </c>
      <c r="L12" s="27" t="str">
        <f t="shared" si="2"/>
        <v>0</v>
      </c>
      <c r="M12" s="37">
        <f t="shared" si="3"/>
        <v>2</v>
      </c>
      <c r="N12" s="27"/>
      <c r="O12" s="29"/>
      <c r="P12" s="37">
        <v>2</v>
      </c>
      <c r="Q12" s="23" t="str">
        <f t="shared" si="4"/>
        <v>1</v>
      </c>
      <c r="R12" s="23" t="str">
        <f t="shared" si="5"/>
        <v>0</v>
      </c>
      <c r="S12" s="23" t="str">
        <f t="shared" si="6"/>
        <v>0</v>
      </c>
      <c r="T12" s="23" t="str">
        <f t="shared" si="7"/>
        <v>0</v>
      </c>
      <c r="U12" s="23" t="str">
        <f t="shared" si="7"/>
        <v>1</v>
      </c>
      <c r="V12" s="23" t="str">
        <f t="shared" si="8"/>
        <v>0</v>
      </c>
      <c r="X12" s="23">
        <f t="shared" si="11"/>
        <v>2</v>
      </c>
      <c r="Z12" s="30">
        <f t="shared" si="9"/>
        <v>-6.983752316439543</v>
      </c>
    </row>
    <row r="13" spans="1:26" s="23" customFormat="1" ht="35.1" customHeight="1" thickBot="1" x14ac:dyDescent="0.3">
      <c r="A13" s="23">
        <v>11</v>
      </c>
      <c r="B13" s="217" t="s">
        <v>6</v>
      </c>
      <c r="C13" s="218">
        <v>1.08</v>
      </c>
      <c r="D13" s="218">
        <v>1</v>
      </c>
      <c r="E13" s="218">
        <v>0.82</v>
      </c>
      <c r="F13" s="25">
        <f t="shared" si="0"/>
        <v>2</v>
      </c>
      <c r="G13" s="79">
        <v>2395344.87</v>
      </c>
      <c r="H13" s="79">
        <v>2361888.17</v>
      </c>
      <c r="I13" s="25">
        <f t="shared" si="1"/>
        <v>0</v>
      </c>
      <c r="J13" s="26">
        <f t="shared" si="10"/>
        <v>295236.02124999999</v>
      </c>
      <c r="K13" s="26"/>
      <c r="L13" s="27" t="str">
        <f t="shared" si="2"/>
        <v>0</v>
      </c>
      <c r="M13" s="35">
        <f t="shared" si="3"/>
        <v>2</v>
      </c>
      <c r="N13" s="27"/>
      <c r="O13" s="29"/>
      <c r="P13" s="34">
        <v>4</v>
      </c>
      <c r="Q13" s="23" t="str">
        <f t="shared" si="4"/>
        <v>1</v>
      </c>
      <c r="R13" s="23" t="str">
        <f t="shared" si="5"/>
        <v>1</v>
      </c>
      <c r="S13" s="23" t="str">
        <f t="shared" si="6"/>
        <v>0</v>
      </c>
      <c r="T13" s="23" t="str">
        <f t="shared" si="7"/>
        <v>0</v>
      </c>
      <c r="U13" s="23" t="str">
        <f t="shared" si="7"/>
        <v>0</v>
      </c>
      <c r="V13" s="23" t="str">
        <f t="shared" si="8"/>
        <v>0</v>
      </c>
      <c r="X13" s="23">
        <f t="shared" si="11"/>
        <v>2</v>
      </c>
      <c r="Z13" s="30">
        <f t="shared" si="9"/>
        <v>8.1133218767084987</v>
      </c>
    </row>
    <row r="14" spans="1:26" s="23" customFormat="1" ht="35.1" customHeight="1" thickBot="1" x14ac:dyDescent="0.3">
      <c r="A14" s="23">
        <v>10</v>
      </c>
      <c r="B14" s="217" t="s">
        <v>8</v>
      </c>
      <c r="C14" s="218">
        <v>1.75</v>
      </c>
      <c r="D14" s="218">
        <v>1.49</v>
      </c>
      <c r="E14" s="218">
        <v>1.22</v>
      </c>
      <c r="F14" s="25">
        <f t="shared" si="0"/>
        <v>0</v>
      </c>
      <c r="G14" s="79">
        <v>8511773.7899999991</v>
      </c>
      <c r="H14" s="79">
        <v>-4940614.79</v>
      </c>
      <c r="I14" s="25">
        <f t="shared" si="1"/>
        <v>1</v>
      </c>
      <c r="J14" s="26">
        <f t="shared" si="10"/>
        <v>-617576.84875</v>
      </c>
      <c r="K14" s="26">
        <v>13.78</v>
      </c>
      <c r="L14" s="27" t="str">
        <f t="shared" si="2"/>
        <v>0</v>
      </c>
      <c r="M14" s="36">
        <f t="shared" si="3"/>
        <v>1</v>
      </c>
      <c r="N14" s="27"/>
      <c r="O14" s="38"/>
      <c r="P14" s="39">
        <v>1</v>
      </c>
      <c r="Q14" s="23" t="str">
        <f t="shared" si="4"/>
        <v>0</v>
      </c>
      <c r="R14" s="23" t="str">
        <f t="shared" si="5"/>
        <v>0</v>
      </c>
      <c r="S14" s="23" t="str">
        <f t="shared" si="6"/>
        <v>0</v>
      </c>
      <c r="T14" s="23" t="str">
        <f t="shared" si="7"/>
        <v>0</v>
      </c>
      <c r="U14" s="23" t="str">
        <f t="shared" si="7"/>
        <v>1</v>
      </c>
      <c r="V14" s="23" t="str">
        <f t="shared" si="8"/>
        <v>0</v>
      </c>
      <c r="X14" s="23">
        <f t="shared" si="11"/>
        <v>1</v>
      </c>
      <c r="Z14" s="30">
        <f t="shared" si="9"/>
        <v>-13.782533796770663</v>
      </c>
    </row>
    <row r="15" spans="1:26" s="23" customFormat="1" ht="35.1" customHeight="1" thickBot="1" x14ac:dyDescent="0.3">
      <c r="A15" s="23">
        <v>3</v>
      </c>
      <c r="B15" s="217" t="s">
        <v>12</v>
      </c>
      <c r="C15" s="218">
        <v>1.22</v>
      </c>
      <c r="D15" s="218">
        <v>1.07</v>
      </c>
      <c r="E15" s="218">
        <v>0.87</v>
      </c>
      <c r="F15" s="25">
        <f t="shared" si="0"/>
        <v>1</v>
      </c>
      <c r="G15" s="79">
        <v>3917757.2</v>
      </c>
      <c r="H15" s="79">
        <v>6270371.2199999997</v>
      </c>
      <c r="I15" s="25">
        <f t="shared" si="1"/>
        <v>0</v>
      </c>
      <c r="J15" s="26">
        <f t="shared" si="10"/>
        <v>783796.40249999997</v>
      </c>
      <c r="K15" s="26"/>
      <c r="L15" s="27" t="str">
        <f t="shared" si="2"/>
        <v>0</v>
      </c>
      <c r="M15" s="41">
        <f t="shared" si="3"/>
        <v>1</v>
      </c>
      <c r="N15" s="27"/>
      <c r="O15" s="29"/>
      <c r="P15" s="39">
        <v>1</v>
      </c>
      <c r="Q15" s="23" t="str">
        <f t="shared" si="4"/>
        <v>1</v>
      </c>
      <c r="R15" s="42" t="str">
        <f>IF(D15&lt;1,"1",IF(D15&gt;=1,"0"))</f>
        <v>0</v>
      </c>
      <c r="S15" s="23" t="str">
        <f t="shared" si="6"/>
        <v>0</v>
      </c>
      <c r="T15" s="23" t="str">
        <f t="shared" si="7"/>
        <v>0</v>
      </c>
      <c r="U15" s="23" t="str">
        <f t="shared" si="7"/>
        <v>0</v>
      </c>
      <c r="V15" s="23" t="str">
        <f t="shared" si="8"/>
        <v>0</v>
      </c>
      <c r="X15" s="23">
        <f t="shared" si="11"/>
        <v>1</v>
      </c>
      <c r="Z15" s="30">
        <f t="shared" si="9"/>
        <v>4.9984373333481846</v>
      </c>
    </row>
    <row r="16" spans="1:26" s="23" customFormat="1" ht="35.1" customHeight="1" thickBot="1" x14ac:dyDescent="0.3">
      <c r="A16" s="23">
        <v>9</v>
      </c>
      <c r="B16" s="217" t="s">
        <v>15</v>
      </c>
      <c r="C16" s="218">
        <v>1.68</v>
      </c>
      <c r="D16" s="218">
        <v>1.38</v>
      </c>
      <c r="E16" s="218">
        <v>1.22</v>
      </c>
      <c r="F16" s="25">
        <f t="shared" si="0"/>
        <v>0</v>
      </c>
      <c r="G16" s="79">
        <v>32815166.329999998</v>
      </c>
      <c r="H16" s="79">
        <v>-1515647.94</v>
      </c>
      <c r="I16" s="25">
        <f t="shared" si="1"/>
        <v>1</v>
      </c>
      <c r="J16" s="26">
        <f t="shared" si="10"/>
        <v>-189455.99249999999</v>
      </c>
      <c r="K16" s="26">
        <v>173.21</v>
      </c>
      <c r="L16" s="27" t="str">
        <f t="shared" si="2"/>
        <v>0</v>
      </c>
      <c r="M16" s="39">
        <f t="shared" si="3"/>
        <v>1</v>
      </c>
      <c r="N16" s="27"/>
      <c r="O16" s="29"/>
      <c r="P16" s="39">
        <v>1</v>
      </c>
      <c r="Q16" s="23" t="str">
        <f t="shared" si="4"/>
        <v>0</v>
      </c>
      <c r="R16" s="23" t="str">
        <f>IF(D16&lt;=1,"1",IF(D16&gt;1,"0"))</f>
        <v>0</v>
      </c>
      <c r="S16" s="23" t="str">
        <f t="shared" si="6"/>
        <v>0</v>
      </c>
      <c r="T16" s="23" t="str">
        <f t="shared" si="7"/>
        <v>0</v>
      </c>
      <c r="U16" s="23" t="str">
        <f t="shared" si="7"/>
        <v>1</v>
      </c>
      <c r="V16" s="23" t="str">
        <f t="shared" si="8"/>
        <v>0</v>
      </c>
      <c r="X16" s="23">
        <f t="shared" si="11"/>
        <v>1</v>
      </c>
      <c r="Z16" s="30">
        <f t="shared" si="9"/>
        <v>-173.207328504006</v>
      </c>
    </row>
    <row r="17" spans="1:26" s="23" customFormat="1" ht="35.1" customHeight="1" thickBot="1" x14ac:dyDescent="0.3">
      <c r="A17" s="23">
        <v>16</v>
      </c>
      <c r="B17" s="217" t="s">
        <v>19</v>
      </c>
      <c r="C17" s="218">
        <v>1.18</v>
      </c>
      <c r="D17" s="218">
        <v>1.05</v>
      </c>
      <c r="E17" s="218">
        <v>0.86</v>
      </c>
      <c r="F17" s="25">
        <f t="shared" si="0"/>
        <v>1</v>
      </c>
      <c r="G17" s="79">
        <v>1669838.68</v>
      </c>
      <c r="H17" s="79">
        <v>635064.21</v>
      </c>
      <c r="I17" s="25">
        <f t="shared" si="1"/>
        <v>0</v>
      </c>
      <c r="J17" s="26">
        <f t="shared" si="10"/>
        <v>79383.026249999995</v>
      </c>
      <c r="K17" s="26"/>
      <c r="L17" s="27" t="str">
        <f t="shared" si="2"/>
        <v>0</v>
      </c>
      <c r="M17" s="39">
        <f t="shared" si="3"/>
        <v>1</v>
      </c>
      <c r="N17" s="27"/>
      <c r="O17" s="29"/>
      <c r="P17" s="34">
        <v>4</v>
      </c>
      <c r="Q17" s="23" t="str">
        <f t="shared" si="4"/>
        <v>1</v>
      </c>
      <c r="R17" s="23" t="str">
        <f>IF(D17&lt;=1,"1",IF(D17&gt;1,"0"))</f>
        <v>0</v>
      </c>
      <c r="S17" s="23" t="str">
        <f t="shared" si="6"/>
        <v>0</v>
      </c>
      <c r="T17" s="23" t="str">
        <f t="shared" si="7"/>
        <v>0</v>
      </c>
      <c r="U17" s="23" t="str">
        <f t="shared" si="7"/>
        <v>0</v>
      </c>
      <c r="V17" s="23" t="str">
        <f t="shared" si="8"/>
        <v>0</v>
      </c>
      <c r="X17" s="23">
        <f t="shared" si="11"/>
        <v>1</v>
      </c>
      <c r="Z17" s="30">
        <f t="shared" si="9"/>
        <v>21.035210660037038</v>
      </c>
    </row>
    <row r="18" spans="1:26" s="23" customFormat="1" ht="35.1" customHeight="1" thickBot="1" x14ac:dyDescent="0.3">
      <c r="A18" s="23">
        <v>15</v>
      </c>
      <c r="B18" s="217" t="s">
        <v>18</v>
      </c>
      <c r="C18" s="218">
        <v>1.1299999999999999</v>
      </c>
      <c r="D18" s="218">
        <v>1.01</v>
      </c>
      <c r="E18" s="218">
        <v>0.85</v>
      </c>
      <c r="F18" s="25">
        <f t="shared" si="0"/>
        <v>1</v>
      </c>
      <c r="G18" s="79">
        <v>2085799.33</v>
      </c>
      <c r="H18" s="79">
        <v>6365058.5199999996</v>
      </c>
      <c r="I18" s="25">
        <f t="shared" si="1"/>
        <v>0</v>
      </c>
      <c r="J18" s="26">
        <f t="shared" si="10"/>
        <v>795632.31499999994</v>
      </c>
      <c r="K18" s="26"/>
      <c r="L18" s="27" t="str">
        <f t="shared" si="2"/>
        <v>0</v>
      </c>
      <c r="M18" s="39">
        <f t="shared" si="3"/>
        <v>1</v>
      </c>
      <c r="N18" s="27"/>
      <c r="O18" s="29"/>
      <c r="P18" s="34">
        <v>4</v>
      </c>
      <c r="Q18" s="23" t="str">
        <f t="shared" si="4"/>
        <v>1</v>
      </c>
      <c r="R18" s="23" t="str">
        <f>IF(D18&lt;=1,"1",IF(D18&gt;1,"0"))</f>
        <v>0</v>
      </c>
      <c r="S18" s="23" t="str">
        <f t="shared" si="6"/>
        <v>0</v>
      </c>
      <c r="T18" s="23" t="str">
        <f t="shared" si="7"/>
        <v>0</v>
      </c>
      <c r="U18" s="23" t="str">
        <f t="shared" si="7"/>
        <v>0</v>
      </c>
      <c r="V18" s="23" t="str">
        <f t="shared" si="8"/>
        <v>0</v>
      </c>
      <c r="X18" s="23">
        <f t="shared" si="11"/>
        <v>1</v>
      </c>
      <c r="Z18" s="30">
        <f t="shared" si="9"/>
        <v>2.6215618580047244</v>
      </c>
    </row>
    <row r="19" spans="1:26" s="23" customFormat="1" ht="35.1" customHeight="1" thickBot="1" x14ac:dyDescent="0.3">
      <c r="A19" s="23">
        <v>12</v>
      </c>
      <c r="B19" s="217" t="s">
        <v>4</v>
      </c>
      <c r="C19" s="218">
        <v>3.57</v>
      </c>
      <c r="D19" s="218">
        <v>3.43</v>
      </c>
      <c r="E19" s="218">
        <v>2.34</v>
      </c>
      <c r="F19" s="25">
        <f t="shared" si="0"/>
        <v>0</v>
      </c>
      <c r="G19" s="79">
        <v>571956215.22000003</v>
      </c>
      <c r="H19" s="79">
        <v>66782111.759999998</v>
      </c>
      <c r="I19" s="25">
        <f t="shared" si="1"/>
        <v>0</v>
      </c>
      <c r="J19" s="26">
        <f t="shared" si="10"/>
        <v>8347763.9699999997</v>
      </c>
      <c r="K19" s="26"/>
      <c r="L19" s="27" t="str">
        <f t="shared" si="2"/>
        <v>0</v>
      </c>
      <c r="M19" s="39">
        <f t="shared" si="3"/>
        <v>0</v>
      </c>
      <c r="N19" s="27"/>
      <c r="O19" s="38"/>
      <c r="P19" s="39">
        <v>1</v>
      </c>
      <c r="Q19" s="23" t="str">
        <f t="shared" si="4"/>
        <v>0</v>
      </c>
      <c r="R19" s="23" t="str">
        <f>IF(D19&lt;=1,"1",IF(D19&gt;1,"0"))</f>
        <v>0</v>
      </c>
      <c r="S19" s="23" t="str">
        <f t="shared" si="6"/>
        <v>0</v>
      </c>
      <c r="T19" s="23" t="str">
        <f t="shared" si="7"/>
        <v>0</v>
      </c>
      <c r="U19" s="23" t="str">
        <f t="shared" si="7"/>
        <v>0</v>
      </c>
      <c r="V19" s="23" t="str">
        <f t="shared" si="8"/>
        <v>0</v>
      </c>
      <c r="X19" s="23">
        <f t="shared" si="11"/>
        <v>0</v>
      </c>
      <c r="Z19" s="30">
        <f t="shared" si="9"/>
        <v>68.516098116271976</v>
      </c>
    </row>
    <row r="20" spans="1:26" s="23" customFormat="1" ht="35.1" customHeight="1" thickBot="1" x14ac:dyDescent="0.3">
      <c r="A20" s="23">
        <v>7</v>
      </c>
      <c r="B20" s="217" t="s">
        <v>10</v>
      </c>
      <c r="C20" s="218">
        <v>2.13</v>
      </c>
      <c r="D20" s="218">
        <v>1.96</v>
      </c>
      <c r="E20" s="218">
        <v>1.57</v>
      </c>
      <c r="F20" s="25">
        <f t="shared" si="0"/>
        <v>0</v>
      </c>
      <c r="G20" s="79">
        <v>42384427.759999998</v>
      </c>
      <c r="H20" s="79">
        <v>10892373.199999999</v>
      </c>
      <c r="I20" s="25">
        <f t="shared" si="1"/>
        <v>0</v>
      </c>
      <c r="J20" s="26">
        <f t="shared" si="10"/>
        <v>1361546.65</v>
      </c>
      <c r="K20" s="26"/>
      <c r="L20" s="27" t="str">
        <f t="shared" si="2"/>
        <v>0</v>
      </c>
      <c r="M20" s="33">
        <f t="shared" si="3"/>
        <v>0</v>
      </c>
      <c r="N20" s="33"/>
      <c r="O20" s="38"/>
      <c r="P20" s="43">
        <v>0</v>
      </c>
      <c r="Q20" s="23" t="str">
        <f t="shared" si="4"/>
        <v>0</v>
      </c>
      <c r="R20" s="23" t="str">
        <f>IF(D20&lt;=1,"1",IF(D20&gt;1,"0"))</f>
        <v>0</v>
      </c>
      <c r="S20" s="23" t="str">
        <f t="shared" si="6"/>
        <v>0</v>
      </c>
      <c r="T20" s="23" t="str">
        <f t="shared" si="7"/>
        <v>0</v>
      </c>
      <c r="U20" s="23" t="str">
        <f t="shared" si="7"/>
        <v>0</v>
      </c>
      <c r="V20" s="23" t="str">
        <f t="shared" si="8"/>
        <v>0</v>
      </c>
      <c r="X20" s="23">
        <f t="shared" si="11"/>
        <v>0</v>
      </c>
      <c r="Z20" s="30">
        <f t="shared" si="9"/>
        <v>31.129618482040261</v>
      </c>
    </row>
    <row r="21" spans="1:26" ht="9" customHeight="1" x14ac:dyDescent="0.25"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93"/>
      <c r="M27" s="93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O2:O4"/>
    <mergeCell ref="C3:C4"/>
    <mergeCell ref="D3:D4"/>
    <mergeCell ref="E3:E4"/>
    <mergeCell ref="F3:F4"/>
    <mergeCell ref="N3:N4"/>
    <mergeCell ref="B2:B4"/>
    <mergeCell ref="C2:F2"/>
    <mergeCell ref="G2:I2"/>
    <mergeCell ref="J2:L2"/>
    <mergeCell ref="M2:M4"/>
    <mergeCell ref="G3:G4"/>
    <mergeCell ref="H3:H4"/>
    <mergeCell ref="I3:I4"/>
    <mergeCell ref="J3:J4"/>
    <mergeCell ref="K3:K4"/>
    <mergeCell ref="K23:M24"/>
    <mergeCell ref="K25:M26"/>
    <mergeCell ref="J27:K27"/>
    <mergeCell ref="K30:M31"/>
    <mergeCell ref="L3:L4"/>
  </mergeCells>
  <conditionalFormatting sqref="M5:M20">
    <cfRule type="colorScale" priority="3">
      <colorScale>
        <cfvo type="min"/>
        <cfvo type="max"/>
        <color rgb="FFFCFCFF"/>
        <color rgb="FFF8696B"/>
      </colorScale>
    </cfRule>
  </conditionalFormatting>
  <conditionalFormatting sqref="J5:J20">
    <cfRule type="cellIs" dxfId="1" priority="2" operator="lessThan">
      <formula>0</formula>
    </cfRule>
  </conditionalFormatting>
  <conditionalFormatting sqref="G5:H2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3"/>
  <sheetViews>
    <sheetView topLeftCell="B1" zoomScale="70" zoomScaleNormal="70" workbookViewId="0">
      <selection activeCell="F9" sqref="F9"/>
    </sheetView>
  </sheetViews>
  <sheetFormatPr defaultRowHeight="18" x14ac:dyDescent="0.25"/>
  <cols>
    <col min="1" max="1" width="0" style="17" hidden="1" customWidth="1"/>
    <col min="2" max="2" width="23.375" style="17" customWidth="1"/>
    <col min="3" max="3" width="11.5" style="17" customWidth="1"/>
    <col min="4" max="4" width="8.125" style="17" customWidth="1"/>
    <col min="5" max="5" width="8.25" style="17" customWidth="1"/>
    <col min="6" max="6" width="11" style="17" customWidth="1"/>
    <col min="7" max="7" width="19" style="17" customWidth="1"/>
    <col min="8" max="8" width="17.625" style="17" customWidth="1"/>
    <col min="9" max="9" width="10.375" style="17" customWidth="1"/>
    <col min="10" max="10" width="19.5" style="17" customWidth="1"/>
    <col min="11" max="11" width="15.75" style="17" customWidth="1"/>
    <col min="12" max="12" width="11.75" style="17" customWidth="1"/>
    <col min="13" max="13" width="15.375" style="17" customWidth="1"/>
    <col min="14" max="14" width="11.5" style="17" hidden="1" customWidth="1"/>
    <col min="15" max="15" width="14.75" style="17" hidden="1" customWidth="1"/>
    <col min="16" max="16" width="13.75" style="17" hidden="1" customWidth="1"/>
    <col min="17" max="17" width="2.625" style="17" bestFit="1" customWidth="1"/>
    <col min="18" max="18" width="2.75" style="17" bestFit="1" customWidth="1"/>
    <col min="19" max="19" width="2.5" style="17" bestFit="1" customWidth="1"/>
    <col min="20" max="21" width="2.75" style="17" bestFit="1" customWidth="1"/>
    <col min="22" max="24" width="2.5" style="17" bestFit="1" customWidth="1"/>
    <col min="25" max="25" width="9" style="17" customWidth="1"/>
    <col min="26" max="26" width="14.375" style="17" bestFit="1" customWidth="1"/>
    <col min="27" max="16384" width="9" style="17"/>
  </cols>
  <sheetData>
    <row r="1" spans="1:26" ht="41.25" customHeight="1" thickBot="1" x14ac:dyDescent="0.3">
      <c r="B1" s="18" t="s">
        <v>69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6" ht="60.75" customHeight="1" thickBot="1" x14ac:dyDescent="0.3">
      <c r="B2" s="179" t="s">
        <v>0</v>
      </c>
      <c r="C2" s="180" t="s">
        <v>49</v>
      </c>
      <c r="D2" s="180"/>
      <c r="E2" s="180"/>
      <c r="F2" s="180"/>
      <c r="G2" s="181" t="s">
        <v>50</v>
      </c>
      <c r="H2" s="181"/>
      <c r="I2" s="181"/>
      <c r="J2" s="182" t="s">
        <v>51</v>
      </c>
      <c r="K2" s="182"/>
      <c r="L2" s="182"/>
      <c r="M2" s="183" t="s">
        <v>82</v>
      </c>
      <c r="N2" s="19"/>
      <c r="O2" s="188" t="s">
        <v>53</v>
      </c>
      <c r="Q2" s="20"/>
    </row>
    <row r="3" spans="1:26" ht="63" customHeight="1" thickBot="1" x14ac:dyDescent="0.3">
      <c r="B3" s="179"/>
      <c r="C3" s="189" t="s">
        <v>1</v>
      </c>
      <c r="D3" s="189" t="s">
        <v>2</v>
      </c>
      <c r="E3" s="189" t="s">
        <v>3</v>
      </c>
      <c r="F3" s="190" t="s">
        <v>54</v>
      </c>
      <c r="G3" s="184" t="s">
        <v>55</v>
      </c>
      <c r="H3" s="179" t="s">
        <v>56</v>
      </c>
      <c r="I3" s="185" t="s">
        <v>54</v>
      </c>
      <c r="J3" s="187" t="s">
        <v>57</v>
      </c>
      <c r="K3" s="179" t="s">
        <v>58</v>
      </c>
      <c r="L3" s="177" t="s">
        <v>54</v>
      </c>
      <c r="M3" s="183"/>
      <c r="N3" s="191" t="s">
        <v>39</v>
      </c>
      <c r="O3" s="188"/>
      <c r="Q3" s="20"/>
    </row>
    <row r="4" spans="1:26" ht="86.25" customHeight="1" thickBot="1" x14ac:dyDescent="0.3">
      <c r="B4" s="179"/>
      <c r="C4" s="189"/>
      <c r="D4" s="189"/>
      <c r="E4" s="189"/>
      <c r="F4" s="190"/>
      <c r="G4" s="184"/>
      <c r="H4" s="179"/>
      <c r="I4" s="186"/>
      <c r="J4" s="187"/>
      <c r="K4" s="179"/>
      <c r="L4" s="178"/>
      <c r="M4" s="183"/>
      <c r="N4" s="191"/>
      <c r="O4" s="188"/>
      <c r="Q4" s="21" t="s">
        <v>63</v>
      </c>
      <c r="R4" s="22" t="s">
        <v>64</v>
      </c>
      <c r="S4" s="22" t="s">
        <v>65</v>
      </c>
      <c r="T4" s="22" t="s">
        <v>66</v>
      </c>
      <c r="U4" s="22" t="s">
        <v>67</v>
      </c>
      <c r="V4" s="22" t="s">
        <v>68</v>
      </c>
      <c r="X4" s="17" t="s">
        <v>78</v>
      </c>
    </row>
    <row r="5" spans="1:26" s="23" customFormat="1" ht="35.1" customHeight="1" thickBot="1" x14ac:dyDescent="0.3">
      <c r="A5" s="23">
        <v>14</v>
      </c>
      <c r="B5" s="24" t="s">
        <v>17</v>
      </c>
      <c r="C5" s="76">
        <v>1.0617409598213026</v>
      </c>
      <c r="D5" s="76">
        <v>0.96040573166498966</v>
      </c>
      <c r="E5" s="76">
        <v>0.58218935536095562</v>
      </c>
      <c r="F5" s="25">
        <f t="shared" ref="F5:F20" si="0">+Q5+R5+S5</f>
        <v>3</v>
      </c>
      <c r="G5" s="77">
        <v>1164937.9800000004</v>
      </c>
      <c r="H5" s="78">
        <v>-1180245.6724999994</v>
      </c>
      <c r="I5" s="25">
        <f t="shared" ref="I5:I20" si="1">+T5+U5</f>
        <v>1</v>
      </c>
      <c r="J5" s="26">
        <f t="shared" ref="J5:J20" si="2">SUM(H5/9)</f>
        <v>-131138.40805555548</v>
      </c>
      <c r="K5" s="75">
        <v>8.8800000000000008</v>
      </c>
      <c r="L5" s="27" t="str">
        <f t="shared" ref="L5:L20" si="3">+V5</f>
        <v>0</v>
      </c>
      <c r="M5" s="28">
        <f t="shared" ref="M5:M20" si="4">+X5</f>
        <v>4</v>
      </c>
      <c r="N5" s="27"/>
      <c r="O5" s="29"/>
      <c r="P5" s="28">
        <v>5</v>
      </c>
      <c r="Q5" s="23" t="str">
        <f t="shared" ref="Q5:Q20" si="5">IF(C5&lt;1.5,"1",IF(C5&gt;=1.5,"0"))</f>
        <v>1</v>
      </c>
      <c r="R5" s="23" t="str">
        <f t="shared" ref="R5:R14" si="6">IF(D5&lt;=1,"1",IF(D5&gt;1,"0"))</f>
        <v>1</v>
      </c>
      <c r="S5" s="23" t="str">
        <f t="shared" ref="S5:S20" si="7">IF(E5&lt;0.8,"1",IF(E5&gt;=0.8,"0"))</f>
        <v>1</v>
      </c>
      <c r="T5" s="23" t="str">
        <f t="shared" ref="T5:T20" si="8">IF(G5&lt;0,"1",IF(G5&gt;=0,"0"))</f>
        <v>0</v>
      </c>
      <c r="U5" s="23" t="str">
        <f t="shared" ref="U5:U20" si="9">IF(H5&lt;0,"1",IF(H5&gt;=0,"0"))</f>
        <v>1</v>
      </c>
      <c r="V5" s="23" t="str">
        <f t="shared" ref="V5:V20" si="10">IF(K5="","0",IF(K5&lt;3,"2",IF(K5&lt;6,"1",IF(K5&gt;6.01,"0"))))</f>
        <v>0</v>
      </c>
      <c r="X5" s="23">
        <f>+Q5+R5+S5+T5+U5+V5</f>
        <v>4</v>
      </c>
      <c r="Z5" s="30">
        <f t="shared" ref="Z5:Z20" si="11">G5/J5</f>
        <v>-8.8832707158263364</v>
      </c>
    </row>
    <row r="6" spans="1:26" s="23" customFormat="1" ht="35.1" customHeight="1" thickBot="1" x14ac:dyDescent="0.3">
      <c r="A6" s="23">
        <v>13</v>
      </c>
      <c r="B6" s="24" t="s">
        <v>16</v>
      </c>
      <c r="C6" s="76">
        <v>1.397583028248844</v>
      </c>
      <c r="D6" s="76">
        <v>0.17577146896968493</v>
      </c>
      <c r="E6" s="76">
        <v>1.0859596346668201</v>
      </c>
      <c r="F6" s="25">
        <f t="shared" si="0"/>
        <v>2</v>
      </c>
      <c r="G6" s="79">
        <v>3635764.0999999996</v>
      </c>
      <c r="H6" s="80">
        <v>-5189568.4700000007</v>
      </c>
      <c r="I6" s="25">
        <f t="shared" si="1"/>
        <v>1</v>
      </c>
      <c r="J6" s="26">
        <f t="shared" si="2"/>
        <v>-576618.71888888895</v>
      </c>
      <c r="K6" s="26">
        <v>6.31</v>
      </c>
      <c r="L6" s="27" t="str">
        <f t="shared" si="3"/>
        <v>0</v>
      </c>
      <c r="M6" s="37">
        <f t="shared" si="4"/>
        <v>3</v>
      </c>
      <c r="N6" s="40"/>
      <c r="O6" s="38"/>
      <c r="P6" s="41">
        <v>1</v>
      </c>
      <c r="Q6" s="23" t="str">
        <f t="shared" si="5"/>
        <v>1</v>
      </c>
      <c r="R6" s="23" t="str">
        <f t="shared" si="6"/>
        <v>1</v>
      </c>
      <c r="S6" s="23" t="str">
        <f t="shared" si="7"/>
        <v>0</v>
      </c>
      <c r="T6" s="23" t="str">
        <f t="shared" si="8"/>
        <v>0</v>
      </c>
      <c r="U6" s="23" t="str">
        <f t="shared" si="9"/>
        <v>1</v>
      </c>
      <c r="V6" s="23" t="str">
        <f t="shared" si="10"/>
        <v>0</v>
      </c>
      <c r="X6" s="23">
        <f t="shared" ref="X6:X20" si="12">+Q6+R6+S6+T6+U6+V6</f>
        <v>3</v>
      </c>
      <c r="Z6" s="30">
        <f t="shared" si="11"/>
        <v>-6.3053175016688803</v>
      </c>
    </row>
    <row r="7" spans="1:26" s="23" customFormat="1" ht="35.1" customHeight="1" thickBot="1" x14ac:dyDescent="0.3">
      <c r="A7" s="23">
        <v>4</v>
      </c>
      <c r="B7" s="31" t="s">
        <v>7</v>
      </c>
      <c r="C7" s="81">
        <v>1.4017978690321433</v>
      </c>
      <c r="D7" s="81">
        <v>1.2630406981966356</v>
      </c>
      <c r="E7" s="81">
        <v>1.0231329052675853</v>
      </c>
      <c r="F7" s="25">
        <f t="shared" si="0"/>
        <v>1</v>
      </c>
      <c r="G7" s="79">
        <v>7912152.9100000001</v>
      </c>
      <c r="H7" s="80">
        <v>-2973000</v>
      </c>
      <c r="I7" s="25">
        <f t="shared" si="1"/>
        <v>1</v>
      </c>
      <c r="J7" s="26">
        <f t="shared" si="2"/>
        <v>-330333.33333333331</v>
      </c>
      <c r="K7" s="26">
        <v>23.95</v>
      </c>
      <c r="L7" s="27" t="str">
        <f t="shared" si="3"/>
        <v>0</v>
      </c>
      <c r="M7" s="36">
        <f t="shared" si="4"/>
        <v>2</v>
      </c>
      <c r="N7" s="27"/>
      <c r="O7" s="29"/>
      <c r="P7" s="37">
        <v>2</v>
      </c>
      <c r="Q7" s="23" t="str">
        <f t="shared" si="5"/>
        <v>1</v>
      </c>
      <c r="R7" s="23" t="str">
        <f t="shared" si="6"/>
        <v>0</v>
      </c>
      <c r="S7" s="23" t="str">
        <f t="shared" si="7"/>
        <v>0</v>
      </c>
      <c r="T7" s="23" t="str">
        <f t="shared" si="8"/>
        <v>0</v>
      </c>
      <c r="U7" s="23" t="str">
        <f t="shared" si="9"/>
        <v>1</v>
      </c>
      <c r="V7" s="23" t="str">
        <f t="shared" si="10"/>
        <v>0</v>
      </c>
      <c r="X7" s="23">
        <f t="shared" si="12"/>
        <v>2</v>
      </c>
      <c r="Z7" s="30">
        <f t="shared" si="11"/>
        <v>-23.952026972754794</v>
      </c>
    </row>
    <row r="8" spans="1:26" s="23" customFormat="1" ht="35.1" customHeight="1" thickBot="1" x14ac:dyDescent="0.3">
      <c r="A8" s="23">
        <v>2</v>
      </c>
      <c r="B8" s="31" t="s">
        <v>5</v>
      </c>
      <c r="C8" s="76"/>
      <c r="D8" s="76"/>
      <c r="E8" s="76"/>
      <c r="F8" s="25">
        <f t="shared" si="0"/>
        <v>3</v>
      </c>
      <c r="G8" s="79"/>
      <c r="H8" s="80"/>
      <c r="I8" s="25">
        <f t="shared" si="1"/>
        <v>0</v>
      </c>
      <c r="J8" s="26">
        <f t="shared" si="2"/>
        <v>0</v>
      </c>
      <c r="K8" s="26"/>
      <c r="L8" s="27" t="str">
        <f t="shared" si="3"/>
        <v>0</v>
      </c>
      <c r="M8" s="34">
        <f t="shared" si="4"/>
        <v>3</v>
      </c>
      <c r="N8" s="27"/>
      <c r="O8" s="29"/>
      <c r="P8" s="43">
        <v>0</v>
      </c>
      <c r="Q8" s="23" t="str">
        <f t="shared" si="5"/>
        <v>1</v>
      </c>
      <c r="R8" s="23" t="str">
        <f t="shared" si="6"/>
        <v>1</v>
      </c>
      <c r="S8" s="23" t="str">
        <f t="shared" si="7"/>
        <v>1</v>
      </c>
      <c r="T8" s="23" t="str">
        <f t="shared" si="8"/>
        <v>0</v>
      </c>
      <c r="U8" s="23" t="str">
        <f t="shared" si="9"/>
        <v>0</v>
      </c>
      <c r="V8" s="23" t="str">
        <f t="shared" si="10"/>
        <v>0</v>
      </c>
      <c r="X8" s="23">
        <f t="shared" si="12"/>
        <v>3</v>
      </c>
      <c r="Z8" s="30" t="e">
        <f t="shared" si="11"/>
        <v>#DIV/0!</v>
      </c>
    </row>
    <row r="9" spans="1:26" s="23" customFormat="1" ht="35.1" customHeight="1" thickBot="1" x14ac:dyDescent="0.3">
      <c r="A9" s="23">
        <v>5</v>
      </c>
      <c r="B9" s="31" t="s">
        <v>8</v>
      </c>
      <c r="C9" s="76">
        <v>2.4116498210531954</v>
      </c>
      <c r="D9" s="76">
        <v>2.5299999999999998</v>
      </c>
      <c r="E9" s="76">
        <v>1.8152632352198919</v>
      </c>
      <c r="F9" s="25">
        <f t="shared" si="0"/>
        <v>0</v>
      </c>
      <c r="G9" s="82">
        <v>12867037.27</v>
      </c>
      <c r="H9" s="83">
        <v>-3457043.6000000006</v>
      </c>
      <c r="I9" s="25">
        <f t="shared" si="1"/>
        <v>1</v>
      </c>
      <c r="J9" s="26">
        <f t="shared" si="2"/>
        <v>-384115.95555555564</v>
      </c>
      <c r="K9" s="26">
        <v>33.5</v>
      </c>
      <c r="L9" s="27" t="str">
        <f t="shared" si="3"/>
        <v>0</v>
      </c>
      <c r="M9" s="39">
        <f t="shared" si="4"/>
        <v>1</v>
      </c>
      <c r="N9" s="27"/>
      <c r="O9" s="29"/>
      <c r="P9" s="41">
        <v>1</v>
      </c>
      <c r="Q9" s="23" t="str">
        <f t="shared" si="5"/>
        <v>0</v>
      </c>
      <c r="R9" s="23" t="str">
        <f t="shared" si="6"/>
        <v>0</v>
      </c>
      <c r="S9" s="23" t="str">
        <f t="shared" si="7"/>
        <v>0</v>
      </c>
      <c r="T9" s="23" t="str">
        <f t="shared" si="8"/>
        <v>0</v>
      </c>
      <c r="U9" s="23" t="str">
        <f t="shared" si="9"/>
        <v>1</v>
      </c>
      <c r="V9" s="23" t="str">
        <f t="shared" si="10"/>
        <v>0</v>
      </c>
      <c r="X9" s="23">
        <f t="shared" si="12"/>
        <v>1</v>
      </c>
      <c r="Z9" s="30">
        <f t="shared" si="11"/>
        <v>-33.497794308987011</v>
      </c>
    </row>
    <row r="10" spans="1:26" s="23" customFormat="1" ht="35.1" customHeight="1" thickBot="1" x14ac:dyDescent="0.3">
      <c r="A10" s="23">
        <v>1</v>
      </c>
      <c r="B10" s="31" t="s">
        <v>4</v>
      </c>
      <c r="C10" s="76"/>
      <c r="D10" s="76"/>
      <c r="E10" s="76"/>
      <c r="F10" s="25">
        <f t="shared" si="0"/>
        <v>3</v>
      </c>
      <c r="G10" s="79"/>
      <c r="H10" s="79"/>
      <c r="I10" s="25">
        <f t="shared" si="1"/>
        <v>0</v>
      </c>
      <c r="J10" s="26">
        <f t="shared" si="2"/>
        <v>0</v>
      </c>
      <c r="K10" s="26"/>
      <c r="L10" s="27" t="str">
        <f t="shared" si="3"/>
        <v>0</v>
      </c>
      <c r="M10" s="43">
        <f t="shared" si="4"/>
        <v>3</v>
      </c>
      <c r="N10" s="33"/>
      <c r="O10" s="38"/>
      <c r="P10" s="43">
        <v>0</v>
      </c>
      <c r="Q10" s="23" t="str">
        <f t="shared" si="5"/>
        <v>1</v>
      </c>
      <c r="R10" s="23" t="str">
        <f t="shared" si="6"/>
        <v>1</v>
      </c>
      <c r="S10" s="23" t="str">
        <f t="shared" si="7"/>
        <v>1</v>
      </c>
      <c r="T10" s="23" t="str">
        <f t="shared" si="8"/>
        <v>0</v>
      </c>
      <c r="U10" s="23" t="str">
        <f t="shared" si="9"/>
        <v>0</v>
      </c>
      <c r="V10" s="23" t="str">
        <f t="shared" si="10"/>
        <v>0</v>
      </c>
      <c r="X10" s="23">
        <f t="shared" si="12"/>
        <v>3</v>
      </c>
      <c r="Z10" s="30" t="e">
        <f t="shared" si="11"/>
        <v>#DIV/0!</v>
      </c>
    </row>
    <row r="11" spans="1:26" s="23" customFormat="1" ht="35.1" customHeight="1" thickBot="1" x14ac:dyDescent="0.3">
      <c r="A11" s="23">
        <v>8</v>
      </c>
      <c r="B11" s="24" t="s">
        <v>11</v>
      </c>
      <c r="C11" s="84">
        <v>1.0166052944537791</v>
      </c>
      <c r="D11" s="84">
        <v>2.5299999999999998</v>
      </c>
      <c r="E11" s="84">
        <v>0.63039083734816947</v>
      </c>
      <c r="F11" s="25">
        <f t="shared" si="0"/>
        <v>2</v>
      </c>
      <c r="G11" s="80">
        <v>433497.91000000387</v>
      </c>
      <c r="H11" s="79">
        <v>5635607.4224999994</v>
      </c>
      <c r="I11" s="25">
        <f t="shared" si="1"/>
        <v>0</v>
      </c>
      <c r="J11" s="26">
        <f t="shared" si="2"/>
        <v>626178.60249999992</v>
      </c>
      <c r="K11" s="26"/>
      <c r="L11" s="27" t="str">
        <f t="shared" si="3"/>
        <v>0</v>
      </c>
      <c r="M11" s="32">
        <f t="shared" si="4"/>
        <v>2</v>
      </c>
      <c r="N11" s="27"/>
      <c r="O11" s="29"/>
      <c r="P11" s="34">
        <v>4</v>
      </c>
      <c r="Q11" s="23" t="str">
        <f t="shared" si="5"/>
        <v>1</v>
      </c>
      <c r="R11" s="23" t="str">
        <f t="shared" si="6"/>
        <v>0</v>
      </c>
      <c r="S11" s="23" t="str">
        <f t="shared" si="7"/>
        <v>1</v>
      </c>
      <c r="T11" s="23" t="str">
        <f t="shared" si="8"/>
        <v>0</v>
      </c>
      <c r="U11" s="23" t="str">
        <f t="shared" si="9"/>
        <v>0</v>
      </c>
      <c r="V11" s="23" t="str">
        <f t="shared" si="10"/>
        <v>0</v>
      </c>
      <c r="X11" s="23">
        <f t="shared" si="12"/>
        <v>2</v>
      </c>
      <c r="Z11" s="30">
        <f t="shared" si="11"/>
        <v>0.69229115825624832</v>
      </c>
    </row>
    <row r="12" spans="1:26" s="23" customFormat="1" ht="35.1" customHeight="1" thickBot="1" x14ac:dyDescent="0.3">
      <c r="A12" s="23">
        <v>6</v>
      </c>
      <c r="B12" s="24" t="s">
        <v>9</v>
      </c>
      <c r="C12" s="76">
        <v>1.1399999999999999</v>
      </c>
      <c r="D12" s="76">
        <v>0.98</v>
      </c>
      <c r="E12" s="76">
        <v>0.89</v>
      </c>
      <c r="F12" s="25">
        <f t="shared" si="0"/>
        <v>2</v>
      </c>
      <c r="G12" s="79">
        <v>6336249.1799999997</v>
      </c>
      <c r="H12" s="79">
        <v>7001401.0699999994</v>
      </c>
      <c r="I12" s="25">
        <f t="shared" si="1"/>
        <v>0</v>
      </c>
      <c r="J12" s="26">
        <f t="shared" si="2"/>
        <v>777933.45222222211</v>
      </c>
      <c r="K12" s="26"/>
      <c r="L12" s="27" t="str">
        <f t="shared" si="3"/>
        <v>0</v>
      </c>
      <c r="M12" s="37">
        <f t="shared" si="4"/>
        <v>2</v>
      </c>
      <c r="N12" s="27"/>
      <c r="O12" s="29"/>
      <c r="P12" s="37">
        <v>2</v>
      </c>
      <c r="Q12" s="23" t="str">
        <f t="shared" si="5"/>
        <v>1</v>
      </c>
      <c r="R12" s="23" t="str">
        <f t="shared" si="6"/>
        <v>1</v>
      </c>
      <c r="S12" s="23" t="str">
        <f t="shared" si="7"/>
        <v>0</v>
      </c>
      <c r="T12" s="23" t="str">
        <f t="shared" si="8"/>
        <v>0</v>
      </c>
      <c r="U12" s="23" t="str">
        <f t="shared" si="9"/>
        <v>0</v>
      </c>
      <c r="V12" s="23" t="str">
        <f t="shared" si="10"/>
        <v>0</v>
      </c>
      <c r="X12" s="23">
        <f t="shared" si="12"/>
        <v>2</v>
      </c>
      <c r="Z12" s="30">
        <f t="shared" si="11"/>
        <v>8.144975848384016</v>
      </c>
    </row>
    <row r="13" spans="1:26" s="23" customFormat="1" ht="35.1" customHeight="1" thickBot="1" x14ac:dyDescent="0.3">
      <c r="A13" s="23">
        <v>11</v>
      </c>
      <c r="B13" s="24" t="s">
        <v>14</v>
      </c>
      <c r="C13" s="76">
        <v>1.3195339567527973</v>
      </c>
      <c r="D13" s="76">
        <v>1.1060743218977143</v>
      </c>
      <c r="E13" s="76">
        <v>0.8720012006799841</v>
      </c>
      <c r="F13" s="25">
        <f t="shared" si="0"/>
        <v>1</v>
      </c>
      <c r="G13" s="79">
        <v>4502919.8000000007</v>
      </c>
      <c r="H13" s="79">
        <v>5814820.5499999989</v>
      </c>
      <c r="I13" s="25">
        <f t="shared" si="1"/>
        <v>0</v>
      </c>
      <c r="J13" s="26">
        <f t="shared" si="2"/>
        <v>646091.17222222209</v>
      </c>
      <c r="K13" s="26"/>
      <c r="L13" s="27" t="str">
        <f t="shared" si="3"/>
        <v>0</v>
      </c>
      <c r="M13" s="35">
        <f t="shared" si="4"/>
        <v>1</v>
      </c>
      <c r="N13" s="27"/>
      <c r="O13" s="29"/>
      <c r="P13" s="34">
        <v>4</v>
      </c>
      <c r="Q13" s="23" t="str">
        <f t="shared" si="5"/>
        <v>1</v>
      </c>
      <c r="R13" s="23" t="str">
        <f t="shared" si="6"/>
        <v>0</v>
      </c>
      <c r="S13" s="23" t="str">
        <f t="shared" si="7"/>
        <v>0</v>
      </c>
      <c r="T13" s="23" t="str">
        <f t="shared" si="8"/>
        <v>0</v>
      </c>
      <c r="U13" s="23" t="str">
        <f t="shared" si="9"/>
        <v>0</v>
      </c>
      <c r="V13" s="23" t="str">
        <f t="shared" si="10"/>
        <v>0</v>
      </c>
      <c r="X13" s="23">
        <f t="shared" si="12"/>
        <v>1</v>
      </c>
      <c r="Z13" s="30">
        <f t="shared" si="11"/>
        <v>6.9694804597194349</v>
      </c>
    </row>
    <row r="14" spans="1:26" s="23" customFormat="1" ht="35.1" customHeight="1" thickBot="1" x14ac:dyDescent="0.3">
      <c r="A14" s="23">
        <v>10</v>
      </c>
      <c r="B14" s="24" t="s">
        <v>13</v>
      </c>
      <c r="C14" s="76">
        <v>1.39</v>
      </c>
      <c r="D14" s="76">
        <v>1.2</v>
      </c>
      <c r="E14" s="76">
        <v>1.37</v>
      </c>
      <c r="F14" s="25">
        <f t="shared" si="0"/>
        <v>1</v>
      </c>
      <c r="G14" s="79">
        <v>4324430.0599999996</v>
      </c>
      <c r="H14" s="80">
        <v>964085.12</v>
      </c>
      <c r="I14" s="25">
        <f t="shared" si="1"/>
        <v>0</v>
      </c>
      <c r="J14" s="26">
        <f t="shared" si="2"/>
        <v>107120.56888888888</v>
      </c>
      <c r="K14" s="26"/>
      <c r="L14" s="27" t="str">
        <f t="shared" si="3"/>
        <v>0</v>
      </c>
      <c r="M14" s="36">
        <f t="shared" si="4"/>
        <v>1</v>
      </c>
      <c r="N14" s="27"/>
      <c r="O14" s="38"/>
      <c r="P14" s="39">
        <v>1</v>
      </c>
      <c r="Q14" s="23" t="str">
        <f t="shared" si="5"/>
        <v>1</v>
      </c>
      <c r="R14" s="23" t="str">
        <f t="shared" si="6"/>
        <v>0</v>
      </c>
      <c r="S14" s="23" t="str">
        <f t="shared" si="7"/>
        <v>0</v>
      </c>
      <c r="T14" s="23" t="str">
        <f t="shared" si="8"/>
        <v>0</v>
      </c>
      <c r="U14" s="23" t="str">
        <f t="shared" si="9"/>
        <v>0</v>
      </c>
      <c r="V14" s="23" t="str">
        <f t="shared" si="10"/>
        <v>0</v>
      </c>
      <c r="X14" s="23">
        <f t="shared" si="12"/>
        <v>1</v>
      </c>
      <c r="Z14" s="30">
        <f t="shared" si="11"/>
        <v>40.369745090557977</v>
      </c>
    </row>
    <row r="15" spans="1:26" s="23" customFormat="1" ht="35.1" customHeight="1" thickBot="1" x14ac:dyDescent="0.3">
      <c r="A15" s="23">
        <v>3</v>
      </c>
      <c r="B15" s="31" t="s">
        <v>6</v>
      </c>
      <c r="C15" s="76">
        <v>1.0965191681269599</v>
      </c>
      <c r="D15" s="76">
        <v>1.0099623079526681</v>
      </c>
      <c r="E15" s="76">
        <v>0.82270147027981544</v>
      </c>
      <c r="F15" s="25">
        <f t="shared" si="0"/>
        <v>1</v>
      </c>
      <c r="G15" s="79">
        <v>2632189.5400000028</v>
      </c>
      <c r="H15" s="79">
        <v>2296789.17</v>
      </c>
      <c r="I15" s="25">
        <f t="shared" si="1"/>
        <v>0</v>
      </c>
      <c r="J15" s="26">
        <f t="shared" si="2"/>
        <v>255198.79666666666</v>
      </c>
      <c r="K15" s="26"/>
      <c r="L15" s="27" t="str">
        <f t="shared" si="3"/>
        <v>0</v>
      </c>
      <c r="M15" s="41">
        <f t="shared" si="4"/>
        <v>1</v>
      </c>
      <c r="N15" s="27"/>
      <c r="O15" s="29"/>
      <c r="P15" s="39">
        <v>1</v>
      </c>
      <c r="Q15" s="23" t="str">
        <f t="shared" si="5"/>
        <v>1</v>
      </c>
      <c r="R15" s="42" t="str">
        <f>IF(D15&lt;1,"1",IF(D15&gt;=1,"0"))</f>
        <v>0</v>
      </c>
      <c r="S15" s="23" t="str">
        <f t="shared" si="7"/>
        <v>0</v>
      </c>
      <c r="T15" s="23" t="str">
        <f t="shared" si="8"/>
        <v>0</v>
      </c>
      <c r="U15" s="23" t="str">
        <f t="shared" si="9"/>
        <v>0</v>
      </c>
      <c r="V15" s="23" t="str">
        <f t="shared" si="10"/>
        <v>0</v>
      </c>
      <c r="X15" s="23">
        <f t="shared" si="12"/>
        <v>1</v>
      </c>
      <c r="Z15" s="30">
        <f t="shared" si="11"/>
        <v>10.314270969851371</v>
      </c>
    </row>
    <row r="16" spans="1:26" s="23" customFormat="1" ht="35.1" customHeight="1" thickBot="1" x14ac:dyDescent="0.3">
      <c r="A16" s="23">
        <v>9</v>
      </c>
      <c r="B16" s="24" t="s">
        <v>12</v>
      </c>
      <c r="C16" s="85">
        <v>1.3097785242056585</v>
      </c>
      <c r="D16" s="76">
        <v>1.1688989905503429</v>
      </c>
      <c r="E16" s="76">
        <v>0.94829813572276922</v>
      </c>
      <c r="F16" s="25">
        <f t="shared" si="0"/>
        <v>1</v>
      </c>
      <c r="G16" s="79">
        <v>5435926.7700000033</v>
      </c>
      <c r="H16" s="79">
        <v>9658270.8999999985</v>
      </c>
      <c r="I16" s="25">
        <f t="shared" si="1"/>
        <v>0</v>
      </c>
      <c r="J16" s="26">
        <f t="shared" si="2"/>
        <v>1073141.2111111109</v>
      </c>
      <c r="K16" s="26"/>
      <c r="L16" s="27" t="str">
        <f t="shared" si="3"/>
        <v>0</v>
      </c>
      <c r="M16" s="39">
        <f t="shared" si="4"/>
        <v>1</v>
      </c>
      <c r="N16" s="27"/>
      <c r="O16" s="29"/>
      <c r="P16" s="39">
        <v>1</v>
      </c>
      <c r="Q16" s="23" t="str">
        <f t="shared" si="5"/>
        <v>1</v>
      </c>
      <c r="R16" s="23" t="str">
        <f>IF(D16&lt;=1,"1",IF(D16&gt;1,"0"))</f>
        <v>0</v>
      </c>
      <c r="S16" s="23" t="str">
        <f t="shared" si="7"/>
        <v>0</v>
      </c>
      <c r="T16" s="23" t="str">
        <f t="shared" si="8"/>
        <v>0</v>
      </c>
      <c r="U16" s="23" t="str">
        <f t="shared" si="9"/>
        <v>0</v>
      </c>
      <c r="V16" s="23" t="str">
        <f t="shared" si="10"/>
        <v>0</v>
      </c>
      <c r="X16" s="23">
        <f t="shared" si="12"/>
        <v>1</v>
      </c>
      <c r="Z16" s="30">
        <f t="shared" si="11"/>
        <v>5.0654347384271485</v>
      </c>
    </row>
    <row r="17" spans="1:26" s="23" customFormat="1" ht="35.1" customHeight="1" thickBot="1" x14ac:dyDescent="0.3">
      <c r="A17" s="23">
        <v>16</v>
      </c>
      <c r="B17" s="31" t="s">
        <v>19</v>
      </c>
      <c r="C17" s="85">
        <v>1.183725552276969</v>
      </c>
      <c r="D17" s="76">
        <v>1.0471922862196943</v>
      </c>
      <c r="E17" s="76">
        <v>0.83350243149581038</v>
      </c>
      <c r="F17" s="25">
        <f t="shared" si="0"/>
        <v>1</v>
      </c>
      <c r="G17" s="79">
        <v>1575027.3187499978</v>
      </c>
      <c r="H17" s="79">
        <v>236822.56000000006</v>
      </c>
      <c r="I17" s="25">
        <f t="shared" si="1"/>
        <v>0</v>
      </c>
      <c r="J17" s="26">
        <f t="shared" si="2"/>
        <v>26313.617777777785</v>
      </c>
      <c r="K17" s="26"/>
      <c r="L17" s="27" t="str">
        <f t="shared" si="3"/>
        <v>0</v>
      </c>
      <c r="M17" s="39">
        <f t="shared" si="4"/>
        <v>1</v>
      </c>
      <c r="N17" s="27"/>
      <c r="O17" s="29"/>
      <c r="P17" s="34">
        <v>4</v>
      </c>
      <c r="Q17" s="23" t="str">
        <f t="shared" si="5"/>
        <v>1</v>
      </c>
      <c r="R17" s="23" t="str">
        <f>IF(D17&lt;=1,"1",IF(D17&gt;1,"0"))</f>
        <v>0</v>
      </c>
      <c r="S17" s="23" t="str">
        <f t="shared" si="7"/>
        <v>0</v>
      </c>
      <c r="T17" s="23" t="str">
        <f t="shared" si="8"/>
        <v>0</v>
      </c>
      <c r="U17" s="23" t="str">
        <f t="shared" si="9"/>
        <v>0</v>
      </c>
      <c r="V17" s="23" t="str">
        <f t="shared" si="10"/>
        <v>0</v>
      </c>
      <c r="X17" s="23">
        <f t="shared" si="12"/>
        <v>1</v>
      </c>
      <c r="Z17" s="30">
        <f t="shared" si="11"/>
        <v>59.855977693805762</v>
      </c>
    </row>
    <row r="18" spans="1:26" s="23" customFormat="1" ht="35.1" customHeight="1" thickBot="1" x14ac:dyDescent="0.3">
      <c r="A18" s="23">
        <v>15</v>
      </c>
      <c r="B18" s="24" t="s">
        <v>18</v>
      </c>
      <c r="C18" s="85">
        <v>1.2324690491187291</v>
      </c>
      <c r="D18" s="76">
        <v>1.0482734791511994</v>
      </c>
      <c r="E18" s="76">
        <v>1.0128716463457925</v>
      </c>
      <c r="F18" s="25">
        <f t="shared" si="0"/>
        <v>1</v>
      </c>
      <c r="G18" s="77">
        <v>2301334.2870000005</v>
      </c>
      <c r="H18" s="77">
        <v>7345726.5499999998</v>
      </c>
      <c r="I18" s="25">
        <f t="shared" si="1"/>
        <v>0</v>
      </c>
      <c r="J18" s="26">
        <f t="shared" si="2"/>
        <v>816191.83888888883</v>
      </c>
      <c r="K18" s="26"/>
      <c r="L18" s="27" t="str">
        <f t="shared" si="3"/>
        <v>0</v>
      </c>
      <c r="M18" s="39">
        <f t="shared" si="4"/>
        <v>1</v>
      </c>
      <c r="N18" s="27"/>
      <c r="O18" s="29"/>
      <c r="P18" s="34">
        <v>4</v>
      </c>
      <c r="Q18" s="23" t="str">
        <f t="shared" si="5"/>
        <v>1</v>
      </c>
      <c r="R18" s="23" t="str">
        <f>IF(D18&lt;=1,"1",IF(D18&gt;1,"0"))</f>
        <v>0</v>
      </c>
      <c r="S18" s="23" t="str">
        <f t="shared" si="7"/>
        <v>0</v>
      </c>
      <c r="T18" s="23" t="str">
        <f t="shared" si="8"/>
        <v>0</v>
      </c>
      <c r="U18" s="23" t="str">
        <f t="shared" si="9"/>
        <v>0</v>
      </c>
      <c r="V18" s="23" t="str">
        <f t="shared" si="10"/>
        <v>0</v>
      </c>
      <c r="X18" s="23">
        <f t="shared" si="12"/>
        <v>1</v>
      </c>
      <c r="Z18" s="30">
        <f t="shared" si="11"/>
        <v>2.8195997280895253</v>
      </c>
    </row>
    <row r="19" spans="1:26" s="23" customFormat="1" ht="35.1" customHeight="1" thickBot="1" x14ac:dyDescent="0.3">
      <c r="A19" s="23">
        <v>12</v>
      </c>
      <c r="B19" s="24" t="s">
        <v>15</v>
      </c>
      <c r="C19" s="76">
        <v>2.6899440133453671</v>
      </c>
      <c r="D19" s="76">
        <v>2.5299999999999998</v>
      </c>
      <c r="E19" s="76">
        <v>2.3324833122713775</v>
      </c>
      <c r="F19" s="25">
        <f t="shared" si="0"/>
        <v>0</v>
      </c>
      <c r="G19" s="79">
        <v>44986341.440000005</v>
      </c>
      <c r="H19" s="80">
        <v>3748397.46</v>
      </c>
      <c r="I19" s="25">
        <f t="shared" si="1"/>
        <v>0</v>
      </c>
      <c r="J19" s="26">
        <f t="shared" si="2"/>
        <v>416488.60666666669</v>
      </c>
      <c r="K19" s="26"/>
      <c r="L19" s="27" t="str">
        <f t="shared" si="3"/>
        <v>0</v>
      </c>
      <c r="M19" s="39">
        <f t="shared" si="4"/>
        <v>0</v>
      </c>
      <c r="N19" s="27"/>
      <c r="O19" s="38"/>
      <c r="P19" s="39">
        <v>1</v>
      </c>
      <c r="Q19" s="23" t="str">
        <f t="shared" si="5"/>
        <v>0</v>
      </c>
      <c r="R19" s="23" t="str">
        <f>IF(D19&lt;=1,"1",IF(D19&gt;1,"0"))</f>
        <v>0</v>
      </c>
      <c r="S19" s="23" t="str">
        <f t="shared" si="7"/>
        <v>0</v>
      </c>
      <c r="T19" s="23" t="str">
        <f t="shared" si="8"/>
        <v>0</v>
      </c>
      <c r="U19" s="23" t="str">
        <f t="shared" si="9"/>
        <v>0</v>
      </c>
      <c r="V19" s="23" t="str">
        <f t="shared" si="10"/>
        <v>0</v>
      </c>
      <c r="X19" s="23">
        <f t="shared" si="12"/>
        <v>0</v>
      </c>
      <c r="Z19" s="30">
        <f t="shared" si="11"/>
        <v>108.01337832514699</v>
      </c>
    </row>
    <row r="20" spans="1:26" s="23" customFormat="1" ht="35.1" customHeight="1" thickBot="1" x14ac:dyDescent="0.3">
      <c r="A20" s="23">
        <v>7</v>
      </c>
      <c r="B20" s="24" t="s">
        <v>10</v>
      </c>
      <c r="C20" s="76">
        <v>2.9395329594887962</v>
      </c>
      <c r="D20" s="76">
        <v>2.6951601022305174</v>
      </c>
      <c r="E20" s="76">
        <v>2.2165984247088617</v>
      </c>
      <c r="F20" s="25">
        <f t="shared" si="0"/>
        <v>0</v>
      </c>
      <c r="G20" s="79">
        <v>49820143.54999999</v>
      </c>
      <c r="H20" s="79">
        <v>9367637.0599999987</v>
      </c>
      <c r="I20" s="25">
        <f t="shared" si="1"/>
        <v>0</v>
      </c>
      <c r="J20" s="26">
        <f t="shared" si="2"/>
        <v>1040848.5622222221</v>
      </c>
      <c r="K20" s="26"/>
      <c r="L20" s="27" t="str">
        <f t="shared" si="3"/>
        <v>0</v>
      </c>
      <c r="M20" s="33">
        <f t="shared" si="4"/>
        <v>0</v>
      </c>
      <c r="N20" s="33"/>
      <c r="O20" s="38"/>
      <c r="P20" s="43">
        <v>0</v>
      </c>
      <c r="Q20" s="23" t="str">
        <f t="shared" si="5"/>
        <v>0</v>
      </c>
      <c r="R20" s="23" t="str">
        <f>IF(D20&lt;=1,"1",IF(D20&gt;1,"0"))</f>
        <v>0</v>
      </c>
      <c r="S20" s="23" t="str">
        <f t="shared" si="7"/>
        <v>0</v>
      </c>
      <c r="T20" s="23" t="str">
        <f t="shared" si="8"/>
        <v>0</v>
      </c>
      <c r="U20" s="23" t="str">
        <f t="shared" si="9"/>
        <v>0</v>
      </c>
      <c r="V20" s="23" t="str">
        <f t="shared" si="10"/>
        <v>0</v>
      </c>
      <c r="X20" s="23">
        <f t="shared" si="12"/>
        <v>0</v>
      </c>
      <c r="Z20" s="30">
        <f t="shared" si="11"/>
        <v>47.864929979471256</v>
      </c>
    </row>
    <row r="21" spans="1:26" ht="9" customHeight="1" x14ac:dyDescent="0.25">
      <c r="G21" s="44"/>
      <c r="H21" s="44"/>
      <c r="K21" s="45"/>
      <c r="L21" s="45"/>
      <c r="M21" s="45"/>
    </row>
    <row r="22" spans="1:26" ht="22.5" customHeight="1" x14ac:dyDescent="0.25">
      <c r="B22" s="46"/>
      <c r="C22" s="47"/>
      <c r="D22" s="47"/>
      <c r="E22" s="47"/>
      <c r="F22" s="47"/>
      <c r="G22" s="48"/>
      <c r="H22" s="48"/>
      <c r="I22" s="48"/>
      <c r="J22" s="49" t="s">
        <v>20</v>
      </c>
      <c r="K22" s="50"/>
      <c r="L22" s="50"/>
      <c r="M22" s="50"/>
    </row>
    <row r="23" spans="1:26" x14ac:dyDescent="0.25">
      <c r="B23" s="51" t="s">
        <v>21</v>
      </c>
      <c r="C23" s="48"/>
      <c r="D23" s="48"/>
      <c r="E23" s="48"/>
      <c r="F23" s="48"/>
      <c r="G23" s="48"/>
      <c r="H23" s="48"/>
      <c r="I23" s="48"/>
      <c r="J23" s="52" t="s">
        <v>22</v>
      </c>
      <c r="K23" s="175" t="s">
        <v>23</v>
      </c>
      <c r="L23" s="175"/>
      <c r="M23" s="175"/>
    </row>
    <row r="24" spans="1:26" x14ac:dyDescent="0.25">
      <c r="B24" s="51"/>
      <c r="C24" s="48"/>
      <c r="D24" s="48"/>
      <c r="E24" s="48"/>
      <c r="F24" s="48"/>
      <c r="G24" s="48"/>
      <c r="H24" s="48"/>
      <c r="I24" s="48"/>
      <c r="J24" s="53" t="s">
        <v>24</v>
      </c>
      <c r="K24" s="175"/>
      <c r="L24" s="175"/>
      <c r="M24" s="175"/>
    </row>
    <row r="25" spans="1:26" ht="26.25" customHeight="1" x14ac:dyDescent="0.25">
      <c r="B25" s="54" t="s">
        <v>25</v>
      </c>
      <c r="C25" s="48"/>
      <c r="D25" s="48"/>
      <c r="E25" s="48"/>
      <c r="F25" s="48"/>
      <c r="G25" s="48"/>
      <c r="H25" s="48"/>
      <c r="I25" s="48"/>
      <c r="J25" s="55" t="s">
        <v>70</v>
      </c>
      <c r="K25" s="175" t="s">
        <v>23</v>
      </c>
      <c r="L25" s="175"/>
      <c r="M25" s="175"/>
    </row>
    <row r="26" spans="1:26" x14ac:dyDescent="0.25">
      <c r="B26" s="51"/>
      <c r="C26" s="48"/>
      <c r="D26" s="48"/>
      <c r="E26" s="48"/>
      <c r="F26" s="48"/>
      <c r="G26" s="48"/>
      <c r="H26" s="48"/>
      <c r="I26" s="48"/>
      <c r="J26" s="53" t="s">
        <v>24</v>
      </c>
      <c r="K26" s="175"/>
      <c r="L26" s="175"/>
      <c r="M26" s="175"/>
    </row>
    <row r="27" spans="1:26" x14ac:dyDescent="0.25">
      <c r="B27" s="51" t="s">
        <v>26</v>
      </c>
      <c r="C27" s="48"/>
      <c r="D27" s="48"/>
      <c r="E27" s="48"/>
      <c r="F27" s="48"/>
      <c r="G27" s="48"/>
      <c r="H27" s="53" t="s">
        <v>27</v>
      </c>
      <c r="I27" s="56"/>
      <c r="J27" s="176" t="s">
        <v>23</v>
      </c>
      <c r="K27" s="176"/>
      <c r="L27" s="57"/>
      <c r="M27" s="57"/>
    </row>
    <row r="28" spans="1:26" x14ac:dyDescent="0.25">
      <c r="B28" s="58" t="s">
        <v>28</v>
      </c>
      <c r="C28" s="48"/>
      <c r="D28" s="48"/>
      <c r="E28" s="48"/>
      <c r="F28" s="48"/>
      <c r="G28" s="48"/>
      <c r="H28" s="59" t="s">
        <v>71</v>
      </c>
      <c r="I28" s="60"/>
      <c r="J28" s="61"/>
      <c r="K28" s="62"/>
      <c r="L28" s="62"/>
      <c r="M28" s="62"/>
    </row>
    <row r="29" spans="1:26" ht="11.25" customHeight="1" x14ac:dyDescent="0.25">
      <c r="H29" s="48"/>
      <c r="I29" s="48"/>
      <c r="J29" s="63"/>
      <c r="K29" s="64"/>
      <c r="L29" s="64"/>
      <c r="M29" s="64"/>
    </row>
    <row r="30" spans="1:26" ht="23.25" customHeight="1" x14ac:dyDescent="0.25">
      <c r="B30" s="63"/>
      <c r="C30" s="48"/>
      <c r="D30" s="48"/>
      <c r="E30" s="48"/>
      <c r="F30" s="48"/>
      <c r="G30" s="48"/>
      <c r="H30" s="48"/>
      <c r="I30" s="48"/>
      <c r="J30" s="52" t="s">
        <v>72</v>
      </c>
      <c r="K30" s="175" t="s">
        <v>23</v>
      </c>
      <c r="L30" s="175"/>
      <c r="M30" s="175"/>
    </row>
    <row r="31" spans="1:26" ht="21.75" customHeight="1" x14ac:dyDescent="0.25">
      <c r="B31" s="63"/>
      <c r="C31" s="48"/>
      <c r="D31" s="48"/>
      <c r="E31" s="48"/>
      <c r="F31" s="48"/>
      <c r="G31" s="48"/>
      <c r="H31" s="48"/>
      <c r="I31" s="48"/>
      <c r="J31" s="53" t="s">
        <v>24</v>
      </c>
      <c r="K31" s="175"/>
      <c r="L31" s="175"/>
      <c r="M31" s="175"/>
    </row>
    <row r="32" spans="1:26" x14ac:dyDescent="0.25">
      <c r="B32" s="65" t="s">
        <v>73</v>
      </c>
      <c r="C32" s="48"/>
      <c r="D32" s="48"/>
      <c r="E32" s="48"/>
      <c r="F32" s="48"/>
      <c r="G32" s="48"/>
      <c r="H32" s="66"/>
      <c r="I32" s="66"/>
      <c r="J32" s="63"/>
      <c r="K32" s="64"/>
      <c r="L32" s="64"/>
      <c r="M32" s="64"/>
    </row>
    <row r="33" spans="2:13" x14ac:dyDescent="0.25">
      <c r="B33" s="51" t="s">
        <v>29</v>
      </c>
      <c r="C33" s="48"/>
      <c r="D33" s="48"/>
      <c r="E33" s="48"/>
      <c r="F33" s="48"/>
      <c r="G33" s="48"/>
      <c r="H33" s="48"/>
      <c r="I33" s="48"/>
      <c r="J33" s="63"/>
      <c r="K33" s="64"/>
      <c r="L33" s="64"/>
      <c r="M33" s="64"/>
    </row>
    <row r="34" spans="2:13" x14ac:dyDescent="0.25">
      <c r="B34" s="65" t="s">
        <v>74</v>
      </c>
      <c r="C34" s="48"/>
      <c r="D34" s="48"/>
      <c r="E34" s="48"/>
      <c r="F34" s="48"/>
      <c r="G34" s="48"/>
      <c r="H34" s="48"/>
      <c r="I34" s="48"/>
      <c r="J34" s="63"/>
      <c r="K34" s="64"/>
      <c r="L34" s="64"/>
      <c r="M34" s="64"/>
    </row>
    <row r="35" spans="2:13" x14ac:dyDescent="0.25">
      <c r="B35" s="65" t="s">
        <v>75</v>
      </c>
      <c r="C35" s="48"/>
      <c r="D35" s="48"/>
      <c r="E35" s="48"/>
      <c r="F35" s="48"/>
      <c r="G35" s="48"/>
      <c r="H35" s="48"/>
      <c r="I35" s="48"/>
      <c r="J35" s="63"/>
      <c r="K35" s="64"/>
      <c r="L35" s="64"/>
      <c r="M35" s="64"/>
    </row>
    <row r="36" spans="2:13" x14ac:dyDescent="0.25">
      <c r="B36" s="65" t="s">
        <v>76</v>
      </c>
      <c r="C36" s="48"/>
      <c r="D36" s="51"/>
      <c r="E36" s="67"/>
      <c r="F36" s="67"/>
      <c r="G36" s="67"/>
      <c r="H36" s="67"/>
      <c r="I36" s="67"/>
      <c r="J36" s="68"/>
      <c r="K36" s="64"/>
      <c r="L36" s="64"/>
      <c r="M36" s="64"/>
    </row>
    <row r="37" spans="2:13" x14ac:dyDescent="0.25">
      <c r="B37" s="63"/>
      <c r="C37" s="48"/>
      <c r="D37" s="51" t="s">
        <v>30</v>
      </c>
      <c r="E37" s="48"/>
      <c r="F37" s="48"/>
      <c r="G37" s="48"/>
      <c r="H37" s="48"/>
      <c r="I37" s="48"/>
      <c r="J37" s="63"/>
      <c r="K37" s="64"/>
      <c r="L37" s="64"/>
      <c r="M37" s="64"/>
    </row>
    <row r="38" spans="2:13" x14ac:dyDescent="0.25">
      <c r="B38" s="63"/>
      <c r="C38" s="48"/>
      <c r="D38" s="51" t="s">
        <v>31</v>
      </c>
      <c r="E38" s="48"/>
      <c r="F38" s="48"/>
      <c r="G38" s="48"/>
      <c r="H38" s="48"/>
      <c r="I38" s="48"/>
      <c r="J38" s="63"/>
      <c r="K38" s="64"/>
      <c r="L38" s="64"/>
      <c r="M38" s="64"/>
    </row>
    <row r="39" spans="2:13" x14ac:dyDescent="0.25">
      <c r="B39" s="63"/>
      <c r="C39" s="48"/>
      <c r="D39" s="51" t="s">
        <v>32</v>
      </c>
      <c r="E39" s="48"/>
      <c r="F39" s="48"/>
      <c r="G39" s="48"/>
      <c r="H39" s="48"/>
      <c r="I39" s="48"/>
      <c r="J39" s="63"/>
      <c r="K39" s="64"/>
      <c r="L39" s="64"/>
      <c r="M39" s="64"/>
    </row>
    <row r="40" spans="2:13" x14ac:dyDescent="0.25">
      <c r="B40" s="17" t="s">
        <v>33</v>
      </c>
      <c r="C40" s="48"/>
      <c r="D40" s="48"/>
      <c r="E40" s="48"/>
      <c r="F40" s="48"/>
      <c r="G40" s="48"/>
      <c r="H40" s="48"/>
      <c r="I40" s="48"/>
      <c r="J40" s="63"/>
      <c r="K40" s="64"/>
      <c r="L40" s="64"/>
      <c r="M40" s="64"/>
    </row>
    <row r="41" spans="2:13" x14ac:dyDescent="0.25">
      <c r="B41" s="65" t="s">
        <v>77</v>
      </c>
      <c r="C41" s="48"/>
      <c r="D41" s="48"/>
      <c r="E41" s="48"/>
      <c r="F41" s="48"/>
      <c r="G41" s="48"/>
      <c r="H41" s="48"/>
      <c r="I41" s="48"/>
      <c r="J41" s="63"/>
      <c r="K41" s="64"/>
      <c r="L41" s="64"/>
      <c r="M41" s="64"/>
    </row>
    <row r="43" spans="2:13" x14ac:dyDescent="0.25">
      <c r="B43" s="69"/>
      <c r="C43" s="70"/>
      <c r="D43" s="70"/>
      <c r="E43" s="71"/>
      <c r="F43" s="71"/>
      <c r="G43" s="47"/>
      <c r="H43" s="72"/>
      <c r="I43" s="72"/>
      <c r="J43" s="72"/>
      <c r="K43" s="73"/>
      <c r="L43" s="73"/>
      <c r="M43" s="73"/>
    </row>
  </sheetData>
  <mergeCells count="21">
    <mergeCell ref="K23:M24"/>
    <mergeCell ref="K25:M26"/>
    <mergeCell ref="J27:K27"/>
    <mergeCell ref="K30:M31"/>
    <mergeCell ref="G3:G4"/>
    <mergeCell ref="H3:H4"/>
    <mergeCell ref="I3:I4"/>
    <mergeCell ref="J3:J4"/>
    <mergeCell ref="K3:K4"/>
    <mergeCell ref="B2:B4"/>
    <mergeCell ref="C2:F2"/>
    <mergeCell ref="G2:I2"/>
    <mergeCell ref="J2:L2"/>
    <mergeCell ref="M2:M4"/>
    <mergeCell ref="N3:N4"/>
    <mergeCell ref="O2:O4"/>
    <mergeCell ref="C3:C4"/>
    <mergeCell ref="D3:D4"/>
    <mergeCell ref="E3:E4"/>
    <mergeCell ref="F3:F4"/>
    <mergeCell ref="L3:L4"/>
  </mergeCells>
  <conditionalFormatting sqref="M5:M2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ต.ค.58</vt:lpstr>
      <vt:lpstr>พ.ย.58</vt:lpstr>
      <vt:lpstr>ธ.ค.58</vt:lpstr>
      <vt:lpstr>ม.ค.59</vt:lpstr>
      <vt:lpstr>ก.พ.59</vt:lpstr>
      <vt:lpstr>มี.ค.59</vt:lpstr>
      <vt:lpstr>เม.ย.59</vt:lpstr>
      <vt:lpstr>พ.ค.59</vt:lpstr>
      <vt:lpstr>มิ.ย. 59</vt:lpstr>
      <vt:lpstr>ก.ค. 59 </vt:lpstr>
      <vt:lpstr>ส.ค. 59 </vt:lpstr>
      <vt:lpstr>ก.ย. 59 </vt:lpstr>
      <vt:lpstr>นำเสนอtrend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siam125</cp:lastModifiedBy>
  <cp:lastPrinted>2016-07-15T02:13:29Z</cp:lastPrinted>
  <dcterms:created xsi:type="dcterms:W3CDTF">2015-09-25T02:19:42Z</dcterms:created>
  <dcterms:modified xsi:type="dcterms:W3CDTF">2016-07-15T04:20:59Z</dcterms:modified>
</cp:coreProperties>
</file>